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Wheatcroft.TII\Desktop\Work\Templates\"/>
    </mc:Choice>
  </mc:AlternateContent>
  <xr:revisionPtr revIDLastSave="0" documentId="13_ncr:1_{9F3078C4-2D08-404A-A535-20F729CE23E9}" xr6:coauthVersionLast="47" xr6:coauthVersionMax="47" xr10:uidLastSave="{00000000-0000-0000-0000-000000000000}"/>
  <bookViews>
    <workbookView xWindow="20370" yWindow="-120" windowWidth="29040" windowHeight="15720" tabRatio="752" xr2:uid="{00000000-000D-0000-FFFF-FFFF00000000}"/>
  </bookViews>
  <sheets>
    <sheet name="Majors TSB Blank" sheetId="6" r:id="rId1"/>
    <sheet name="Active Travel Cost Breakdown" sheetId="9" r:id="rId2"/>
    <sheet name="Expert Judgement Record" sheetId="8" r:id="rId3"/>
    <sheet name="Signoff Matrix" sheetId="7" r:id="rId4"/>
  </sheets>
  <definedNames>
    <definedName name="_xlnm.Print_Area" localSheetId="0">'Majors TSB Blank'!$A$1:$R$87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9" l="1"/>
  <c r="F53" i="9"/>
  <c r="F48" i="9"/>
  <c r="F43" i="9"/>
  <c r="F38" i="9"/>
  <c r="F33" i="9"/>
  <c r="F28" i="9" l="1"/>
  <c r="G22" i="9"/>
  <c r="O92" i="6" l="1"/>
  <c r="E95" i="6"/>
  <c r="K95" i="6" s="1"/>
  <c r="F103" i="6"/>
  <c r="P103" i="6" s="1"/>
  <c r="E103" i="6"/>
  <c r="K103" i="6" s="1"/>
  <c r="F95" i="6"/>
  <c r="P95" i="6" s="1"/>
  <c r="F97" i="6"/>
  <c r="O97" i="6" s="1"/>
  <c r="F99" i="6"/>
  <c r="O99" i="6" s="1"/>
  <c r="F101" i="6"/>
  <c r="N101" i="6" s="1"/>
  <c r="F105" i="6"/>
  <c r="P105" i="6" s="1"/>
  <c r="E97" i="6"/>
  <c r="J97" i="6" s="1"/>
  <c r="E99" i="6"/>
  <c r="J99" i="6" s="1"/>
  <c r="E101" i="6"/>
  <c r="K101" i="6" s="1"/>
  <c r="E105" i="6"/>
  <c r="K105" i="6" s="1"/>
  <c r="F93" i="6"/>
  <c r="M93" i="6" s="1"/>
  <c r="E93" i="6"/>
  <c r="J93" i="6" s="1"/>
  <c r="P33" i="6"/>
  <c r="P50" i="6"/>
  <c r="P92" i="6"/>
  <c r="P108" i="6" s="1"/>
  <c r="P119" i="6" s="1"/>
  <c r="O75" i="6"/>
  <c r="C72" i="6"/>
  <c r="P97" i="6" l="1"/>
  <c r="P99" i="6"/>
  <c r="P101" i="6"/>
  <c r="P93" i="6"/>
  <c r="J101" i="6"/>
  <c r="M95" i="6"/>
  <c r="N103" i="6"/>
  <c r="O101" i="6"/>
  <c r="J103" i="6"/>
  <c r="M97" i="6"/>
  <c r="N105" i="6"/>
  <c r="J105" i="6"/>
  <c r="M99" i="6"/>
  <c r="O103" i="6"/>
  <c r="K93" i="6"/>
  <c r="M101" i="6"/>
  <c r="O105" i="6"/>
  <c r="M103" i="6"/>
  <c r="M105" i="6"/>
  <c r="N93" i="6"/>
  <c r="K99" i="6"/>
  <c r="N95" i="6"/>
  <c r="O93" i="6"/>
  <c r="J95" i="6"/>
  <c r="K97" i="6"/>
  <c r="N97" i="6"/>
  <c r="O95" i="6"/>
  <c r="N99" i="6"/>
  <c r="J33" i="6"/>
  <c r="I27" i="6" l="1"/>
  <c r="Q27" i="6" s="1"/>
  <c r="H10" i="8"/>
  <c r="F22" i="9" l="1"/>
  <c r="G23" i="9" l="1"/>
  <c r="G24" i="9" s="1"/>
  <c r="F23" i="9"/>
  <c r="F24" i="9" s="1"/>
  <c r="G57" i="9" l="1"/>
  <c r="G52" i="9"/>
  <c r="G47" i="9"/>
  <c r="G42" i="9"/>
  <c r="G37" i="9"/>
  <c r="G32" i="9"/>
  <c r="G27" i="9"/>
  <c r="G33" i="9" l="1"/>
  <c r="G34" i="9" s="1"/>
  <c r="G43" i="9"/>
  <c r="G44" i="9" s="1"/>
  <c r="G53" i="9"/>
  <c r="G54" i="9" s="1"/>
  <c r="G38" i="9"/>
  <c r="G39" i="9" s="1"/>
  <c r="G48" i="9"/>
  <c r="G49" i="9" s="1"/>
  <c r="G58" i="9"/>
  <c r="G59" i="9" s="1"/>
  <c r="G28" i="9"/>
  <c r="G29" i="9" s="1"/>
  <c r="G61" i="9" l="1"/>
  <c r="G63" i="9" s="1"/>
  <c r="G65" i="9" l="1"/>
  <c r="H14" i="8" l="1"/>
  <c r="I19" i="6" l="1"/>
  <c r="E51" i="6" s="1"/>
  <c r="I31" i="6"/>
  <c r="B163" i="6" l="1"/>
  <c r="K14" i="6" l="1"/>
  <c r="C69" i="6"/>
  <c r="O33" i="6"/>
  <c r="L33" i="6"/>
  <c r="K33" i="6"/>
  <c r="L126" i="6"/>
  <c r="L125" i="6"/>
  <c r="L124" i="6"/>
  <c r="L123" i="6"/>
  <c r="L122" i="6"/>
  <c r="L121" i="6"/>
  <c r="I115" i="6"/>
  <c r="I126" i="6" s="1"/>
  <c r="J57" i="6" s="1"/>
  <c r="I114" i="6"/>
  <c r="I125" i="6" s="1"/>
  <c r="J56" i="6" s="1"/>
  <c r="I113" i="6"/>
  <c r="I124" i="6" s="1"/>
  <c r="J55" i="6" s="1"/>
  <c r="I112" i="6"/>
  <c r="I123" i="6" s="1"/>
  <c r="J54" i="6" s="1"/>
  <c r="I111" i="6"/>
  <c r="I122" i="6" s="1"/>
  <c r="I110" i="6"/>
  <c r="I121" i="6" s="1"/>
  <c r="J52" i="6" s="1"/>
  <c r="I109" i="6"/>
  <c r="I120" i="6" s="1"/>
  <c r="J51" i="6" s="1"/>
  <c r="F106" i="6"/>
  <c r="F104" i="6"/>
  <c r="F102" i="6"/>
  <c r="F100" i="6"/>
  <c r="F98" i="6"/>
  <c r="F96" i="6"/>
  <c r="F94" i="6"/>
  <c r="O108" i="6"/>
  <c r="O119" i="6" s="1"/>
  <c r="N92" i="6"/>
  <c r="N108" i="6" s="1"/>
  <c r="N119" i="6" s="1"/>
  <c r="M92" i="6"/>
  <c r="M108" i="6" s="1"/>
  <c r="M119" i="6" s="1"/>
  <c r="K92" i="6"/>
  <c r="K108" i="6" s="1"/>
  <c r="K119" i="6" s="1"/>
  <c r="J92" i="6"/>
  <c r="J108" i="6" s="1"/>
  <c r="J119" i="6" s="1"/>
  <c r="I92" i="6"/>
  <c r="I108" i="6" s="1"/>
  <c r="I119" i="6" s="1"/>
  <c r="I64" i="6"/>
  <c r="L55" i="6"/>
  <c r="Q50" i="6"/>
  <c r="O50" i="6"/>
  <c r="N50" i="6"/>
  <c r="L50" i="6"/>
  <c r="K50" i="6"/>
  <c r="J50" i="6"/>
  <c r="F33" i="6"/>
  <c r="E33" i="6"/>
  <c r="O62" i="6" s="1"/>
  <c r="G32" i="6"/>
  <c r="Q31" i="6"/>
  <c r="G30" i="6"/>
  <c r="I29" i="6"/>
  <c r="E56" i="6" s="1"/>
  <c r="G29" i="6"/>
  <c r="E55" i="6"/>
  <c r="G26" i="6"/>
  <c r="I25" i="6"/>
  <c r="E54" i="6" s="1"/>
  <c r="G24" i="6"/>
  <c r="I23" i="6"/>
  <c r="E53" i="6" s="1"/>
  <c r="G22" i="6"/>
  <c r="I21" i="6"/>
  <c r="E52" i="6" s="1"/>
  <c r="G20" i="6"/>
  <c r="G19" i="6"/>
  <c r="K98" i="6" l="1"/>
  <c r="M98" i="6"/>
  <c r="O98" i="6"/>
  <c r="O111" i="6" s="1"/>
  <c r="J98" i="6"/>
  <c r="M106" i="6"/>
  <c r="O106" i="6"/>
  <c r="O115" i="6" s="1"/>
  <c r="J106" i="6"/>
  <c r="J115" i="6" s="1"/>
  <c r="K106" i="6"/>
  <c r="K96" i="6"/>
  <c r="M96" i="6"/>
  <c r="O96" i="6"/>
  <c r="O110" i="6" s="1"/>
  <c r="J96" i="6"/>
  <c r="M104" i="6"/>
  <c r="J104" i="6"/>
  <c r="O104" i="6"/>
  <c r="O114" i="6" s="1"/>
  <c r="K104" i="6"/>
  <c r="K100" i="6"/>
  <c r="M100" i="6"/>
  <c r="O100" i="6"/>
  <c r="O112" i="6" s="1"/>
  <c r="J100" i="6"/>
  <c r="M102" i="6"/>
  <c r="O102" i="6"/>
  <c r="O113" i="6" s="1"/>
  <c r="J102" i="6"/>
  <c r="J113" i="6" s="1"/>
  <c r="J124" i="6" s="1"/>
  <c r="K102" i="6"/>
  <c r="K94" i="6"/>
  <c r="O94" i="6"/>
  <c r="O109" i="6" s="1"/>
  <c r="N94" i="6"/>
  <c r="M94" i="6"/>
  <c r="J94" i="6"/>
  <c r="P100" i="6"/>
  <c r="P98" i="6"/>
  <c r="P102" i="6"/>
  <c r="P104" i="6"/>
  <c r="P96" i="6"/>
  <c r="P106" i="6"/>
  <c r="P115" i="6" s="1"/>
  <c r="P126" i="6" s="1"/>
  <c r="P94" i="6"/>
  <c r="N104" i="6"/>
  <c r="N102" i="6"/>
  <c r="N98" i="6"/>
  <c r="N106" i="6"/>
  <c r="N100" i="6"/>
  <c r="N96" i="6"/>
  <c r="Q21" i="6"/>
  <c r="I117" i="6"/>
  <c r="Q29" i="6"/>
  <c r="Q25" i="6"/>
  <c r="I33" i="6"/>
  <c r="H31" i="6"/>
  <c r="H26" i="6"/>
  <c r="H27" i="6"/>
  <c r="H22" i="6"/>
  <c r="J53" i="6"/>
  <c r="J58" i="6" s="1"/>
  <c r="I128" i="6"/>
  <c r="J114" i="6"/>
  <c r="E57" i="6"/>
  <c r="Q23" i="6"/>
  <c r="H24" i="6"/>
  <c r="P113" i="6" l="1"/>
  <c r="P124" i="6" s="1"/>
  <c r="Q55" i="6" s="1"/>
  <c r="P112" i="6"/>
  <c r="P123" i="6" s="1"/>
  <c r="Q54" i="6" s="1"/>
  <c r="O125" i="6"/>
  <c r="P56" i="6" s="1"/>
  <c r="P111" i="6"/>
  <c r="P122" i="6" s="1"/>
  <c r="Q53" i="6" s="1"/>
  <c r="P114" i="6"/>
  <c r="P125" i="6" s="1"/>
  <c r="Q56" i="6" s="1"/>
  <c r="P110" i="6"/>
  <c r="P121" i="6" s="1"/>
  <c r="Q52" i="6" s="1"/>
  <c r="O121" i="6"/>
  <c r="P52" i="6" s="1"/>
  <c r="O126" i="6"/>
  <c r="P57" i="6" s="1"/>
  <c r="O122" i="6"/>
  <c r="P53" i="6" s="1"/>
  <c r="N109" i="6"/>
  <c r="N120" i="6" s="1"/>
  <c r="O51" i="6" s="1"/>
  <c r="O120" i="6"/>
  <c r="P51" i="6" s="1"/>
  <c r="O124" i="6"/>
  <c r="P55" i="6" s="1"/>
  <c r="K115" i="6"/>
  <c r="K126" i="6" s="1"/>
  <c r="L57" i="6" s="1"/>
  <c r="N114" i="6"/>
  <c r="N125" i="6" s="1"/>
  <c r="O56" i="6" s="1"/>
  <c r="M114" i="6"/>
  <c r="M125" i="6" s="1"/>
  <c r="N56" i="6" s="1"/>
  <c r="C71" i="6"/>
  <c r="H12" i="8" s="1"/>
  <c r="K113" i="6"/>
  <c r="K124" i="6" s="1"/>
  <c r="M109" i="6"/>
  <c r="M120" i="6" s="1"/>
  <c r="N51" i="6" s="1"/>
  <c r="Q57" i="6"/>
  <c r="K111" i="6"/>
  <c r="K122" i="6" s="1"/>
  <c r="L53" i="6" s="1"/>
  <c r="M110" i="6"/>
  <c r="M121" i="6" s="1"/>
  <c r="N52" i="6" s="1"/>
  <c r="N112" i="6"/>
  <c r="N123" i="6" s="1"/>
  <c r="O54" i="6" s="1"/>
  <c r="J111" i="6"/>
  <c r="J122" i="6" s="1"/>
  <c r="N113" i="6"/>
  <c r="N124" i="6" s="1"/>
  <c r="O55" i="6" s="1"/>
  <c r="K109" i="6"/>
  <c r="K120" i="6" s="1"/>
  <c r="N111" i="6"/>
  <c r="N122" i="6" s="1"/>
  <c r="O53" i="6" s="1"/>
  <c r="M115" i="6"/>
  <c r="M126" i="6" s="1"/>
  <c r="N57" i="6" s="1"/>
  <c r="M113" i="6"/>
  <c r="M124" i="6" s="1"/>
  <c r="N55" i="6" s="1"/>
  <c r="K114" i="6"/>
  <c r="K125" i="6" s="1"/>
  <c r="L56" i="6" s="1"/>
  <c r="J109" i="6"/>
  <c r="J120" i="6" s="1"/>
  <c r="M111" i="6"/>
  <c r="M122" i="6" s="1"/>
  <c r="N53" i="6" s="1"/>
  <c r="J110" i="6"/>
  <c r="K110" i="6"/>
  <c r="K121" i="6" s="1"/>
  <c r="L52" i="6" s="1"/>
  <c r="J112" i="6"/>
  <c r="J123" i="6" s="1"/>
  <c r="N115" i="6"/>
  <c r="N126" i="6" s="1"/>
  <c r="O57" i="6" s="1"/>
  <c r="N110" i="6"/>
  <c r="N121" i="6" s="1"/>
  <c r="O52" i="6" s="1"/>
  <c r="J125" i="6"/>
  <c r="K55" i="6"/>
  <c r="M112" i="6"/>
  <c r="M123" i="6" s="1"/>
  <c r="N54" i="6" s="1"/>
  <c r="K112" i="6"/>
  <c r="K123" i="6" s="1"/>
  <c r="L54" i="6" s="1"/>
  <c r="J126" i="6"/>
  <c r="E58" i="6"/>
  <c r="O117" i="6" l="1"/>
  <c r="Q111" i="6"/>
  <c r="Q115" i="6"/>
  <c r="Q110" i="6"/>
  <c r="J117" i="6"/>
  <c r="J121" i="6"/>
  <c r="J128" i="6" s="1"/>
  <c r="N128" i="6"/>
  <c r="N117" i="6"/>
  <c r="O58" i="6"/>
  <c r="Q126" i="6"/>
  <c r="F57" i="6" s="1"/>
  <c r="I57" i="6" s="1"/>
  <c r="K57" i="6"/>
  <c r="K51" i="6"/>
  <c r="K117" i="6"/>
  <c r="M117" i="6"/>
  <c r="Q113" i="6"/>
  <c r="Q112" i="6"/>
  <c r="O123" i="6"/>
  <c r="N58" i="6"/>
  <c r="Q124" i="6"/>
  <c r="F55" i="6" s="1"/>
  <c r="I55" i="6" s="1"/>
  <c r="Q114" i="6"/>
  <c r="L51" i="6"/>
  <c r="K128" i="6"/>
  <c r="K54" i="6"/>
  <c r="K53" i="6"/>
  <c r="Q122" i="6"/>
  <c r="F53" i="6" s="1"/>
  <c r="I53" i="6" s="1"/>
  <c r="M128" i="6"/>
  <c r="Q125" i="6"/>
  <c r="F56" i="6" s="1"/>
  <c r="I56" i="6" s="1"/>
  <c r="K56" i="6"/>
  <c r="O128" i="6" l="1"/>
  <c r="P54" i="6"/>
  <c r="P58" i="6" s="1"/>
  <c r="Q123" i="6"/>
  <c r="F54" i="6" s="1"/>
  <c r="I54" i="6" s="1"/>
  <c r="L58" i="6"/>
  <c r="Q121" i="6"/>
  <c r="F52" i="6" s="1"/>
  <c r="I52" i="6" s="1"/>
  <c r="K52" i="6"/>
  <c r="K58" i="6" s="1"/>
  <c r="Q19" i="6" l="1"/>
  <c r="P109" i="6" s="1"/>
  <c r="N33" i="6"/>
  <c r="P120" i="6" l="1"/>
  <c r="P128" i="6" s="1"/>
  <c r="P117" i="6"/>
  <c r="Q33" i="6"/>
  <c r="Q109" i="6" l="1"/>
  <c r="Q117" i="6" s="1"/>
  <c r="Q120" i="6" l="1"/>
  <c r="Q51" i="6"/>
  <c r="Q58" i="6" s="1"/>
  <c r="O63" i="6"/>
  <c r="O64" i="6" s="1"/>
  <c r="O66" i="6" s="1"/>
  <c r="O76" i="6"/>
  <c r="O78" i="6" s="1"/>
  <c r="Q128" i="6" l="1"/>
  <c r="F51" i="6"/>
  <c r="F64" i="9" l="1"/>
  <c r="G64" i="9" s="1"/>
  <c r="I51" i="6"/>
  <c r="I58" i="6" s="1"/>
  <c r="O60" i="6" s="1"/>
  <c r="J60" i="6" s="1"/>
  <c r="F58" i="6"/>
  <c r="Q72" i="6" s="1"/>
  <c r="Q73" i="6" s="1"/>
  <c r="Q74" i="6" s="1"/>
  <c r="G66" i="9" l="1"/>
  <c r="F68" i="6" s="1"/>
  <c r="J68" i="6" s="1"/>
</calcChain>
</file>

<file path=xl/sharedStrings.xml><?xml version="1.0" encoding="utf-8"?>
<sst xmlns="http://schemas.openxmlformats.org/spreadsheetml/2006/main" count="297" uniqueCount="224">
  <si>
    <t>Planning &amp; Design</t>
  </si>
  <si>
    <t>Archaeology</t>
  </si>
  <si>
    <t>Land &amp; Property</t>
  </si>
  <si>
    <t>SCHEME NAME</t>
  </si>
  <si>
    <t>Road Authority</t>
  </si>
  <si>
    <t>Project Status</t>
  </si>
  <si>
    <t>Region</t>
  </si>
  <si>
    <t>Mainline Scheme Length</t>
  </si>
  <si>
    <t>Cross Section</t>
  </si>
  <si>
    <t>Current Date</t>
  </si>
  <si>
    <t>NTT Date</t>
  </si>
  <si>
    <t>Grade Separated Junctions</t>
  </si>
  <si>
    <t>No. of Bridges</t>
  </si>
  <si>
    <t>Total Land Acquired (ha)</t>
  </si>
  <si>
    <t>Terrain</t>
  </si>
  <si>
    <t>Ground Conditions</t>
  </si>
  <si>
    <t>Base Cost Expenditure Heading</t>
  </si>
  <si>
    <t>Un-inflated Target Cost</t>
  </si>
  <si>
    <t>Un-Inflated Target Cost  Profile</t>
  </si>
  <si>
    <t>Main Contract Construction (incl VAT)</t>
  </si>
  <si>
    <t>Employer Risks on Construction</t>
  </si>
  <si>
    <t xml:space="preserve">Main Contract Supervision </t>
  </si>
  <si>
    <t>Employer Risks on Supervision</t>
  </si>
  <si>
    <t xml:space="preserve">Archaeology </t>
  </si>
  <si>
    <t>Pre-construction Archaeological Risks</t>
  </si>
  <si>
    <t>Advance Works &amp; Other Contracts</t>
  </si>
  <si>
    <t xml:space="preserve">Employer Risks </t>
  </si>
  <si>
    <t xml:space="preserve">Land &amp; Property </t>
  </si>
  <si>
    <t xml:space="preserve">Land Issues Risks </t>
  </si>
  <si>
    <t>Planning &amp; Design (incl GI &amp; Topo)</t>
  </si>
  <si>
    <t>Employer Risks on Planning &amp; Design</t>
  </si>
  <si>
    <t>Inflation Item</t>
  </si>
  <si>
    <t>Inflation Level</t>
  </si>
  <si>
    <t>% Inflation Allocated to TC</t>
  </si>
  <si>
    <t>Inflation Adjustment Factor</t>
  </si>
  <si>
    <t>Programme Risk</t>
  </si>
  <si>
    <t>Target Cost With Inflation</t>
  </si>
  <si>
    <t>Inflation on Target Cost</t>
  </si>
  <si>
    <t>Target Cost Adjusted for Inflation</t>
  </si>
  <si>
    <t>Target Cost With Inflation Profile</t>
  </si>
  <si>
    <t xml:space="preserve">Main Contract Construction </t>
  </si>
  <si>
    <t>Archaeology All Phases</t>
  </si>
  <si>
    <t xml:space="preserve">Advance Works </t>
  </si>
  <si>
    <t>Target Cost Totals</t>
  </si>
  <si>
    <t>TARGET COST</t>
  </si>
  <si>
    <t>TARGET COST / KM</t>
  </si>
  <si>
    <t>Base Cost</t>
  </si>
  <si>
    <t>Total Inflation</t>
  </si>
  <si>
    <t>TOTAL SCHEME BUDGET</t>
  </si>
  <si>
    <t>Construction</t>
  </si>
  <si>
    <t xml:space="preserve">Supervision </t>
  </si>
  <si>
    <t>Inflation Factors %</t>
  </si>
  <si>
    <t>Advance works</t>
  </si>
  <si>
    <t>Full Inflation</t>
  </si>
  <si>
    <t>Start Year</t>
  </si>
  <si>
    <t>Completion Year</t>
  </si>
  <si>
    <t>Risk</t>
  </si>
  <si>
    <t>% of Constr</t>
  </si>
  <si>
    <t>Analysis</t>
  </si>
  <si>
    <t>Target Cost</t>
  </si>
  <si>
    <t>TII Ref.</t>
  </si>
  <si>
    <t>Allocated Inflation</t>
  </si>
  <si>
    <t>Subtotal (Excl Inflation)</t>
  </si>
  <si>
    <t>Construction  inflation 2023-2028</t>
  </si>
  <si>
    <t>Multiplier 2023-2028</t>
  </si>
  <si>
    <t>Land &amp; Property- Pre-Notice to Treat 2023-2028</t>
  </si>
  <si>
    <t>Land &amp; Property Post Notice to Treat 2023-2028</t>
  </si>
  <si>
    <t>Other Expenditure Heads 2023-2028</t>
  </si>
  <si>
    <t>Final Outturn Cost</t>
  </si>
  <si>
    <t>Budget Forecast Type:</t>
  </si>
  <si>
    <t>do not change cell</t>
  </si>
  <si>
    <t xml:space="preserve">Intermediate Forecast (Pre-Target Cost 2)
</t>
  </si>
  <si>
    <t xml:space="preserve">Intermediate Forecast (Pre-Target Cost 1)
</t>
  </si>
  <si>
    <t xml:space="preserve">Intermediate Forecast (Pre-Updated Target Cost 2)
</t>
  </si>
  <si>
    <t xml:space="preserve">Intermediate Forecast (Pre-Target Cost 3)
</t>
  </si>
  <si>
    <t>Target Cost 1 / TSB (Prior to submission to ABP)</t>
  </si>
  <si>
    <t>Target Cost 2 / TSB (Prior to commencing land acquisition)</t>
  </si>
  <si>
    <t>Updated Target Cost 2 / TSB (Prior to going to Tender)</t>
  </si>
  <si>
    <t>Target Cost 3 / TSB (Prior to awarding Main Contract)</t>
  </si>
  <si>
    <t>Project Services</t>
  </si>
  <si>
    <t>Engineering Inspector</t>
  </si>
  <si>
    <t>Regional Manager</t>
  </si>
  <si>
    <t>Head of Roads Capital</t>
  </si>
  <si>
    <t>Director of Capital Programme</t>
  </si>
  <si>
    <t>Chief Executive Officer</t>
  </si>
  <si>
    <t>ü</t>
  </si>
  <si>
    <t>Budget Forecast Type</t>
  </si>
  <si>
    <t>Sign off required</t>
  </si>
  <si>
    <t>Intermediate Forecast
(Pre-Target Cost 1)</t>
  </si>
  <si>
    <t>Target Cost 1 / TSB
(Prior to submission to ABP)</t>
  </si>
  <si>
    <t>Intermediate Forecast
(Pre-Target Cost 2)</t>
  </si>
  <si>
    <t>Target Cost 2 / TSB
(Prior to commencing land acquisition)</t>
  </si>
  <si>
    <t>Intermediate Forecast
(Pre-Updated Target Cost 2)</t>
  </si>
  <si>
    <t>Updated Target Cost 2 / TSB
(Prior to going to Tender)</t>
  </si>
  <si>
    <t>Intermediate Forecast
(Pre-Target Cost 3)</t>
  </si>
  <si>
    <t>Target Cost 3 / TSB
(Prior to awarding Main Contract)</t>
  </si>
  <si>
    <t>Walking/Cycling/Assett Renewal</t>
  </si>
  <si>
    <t>TII Reference Class Forecast</t>
  </si>
  <si>
    <t>Expert Judgement Record</t>
  </si>
  <si>
    <t>Project Name &amp; PRS</t>
  </si>
  <si>
    <t>Project Phase</t>
  </si>
  <si>
    <t>Date of Workshop</t>
  </si>
  <si>
    <t>Project Cost Forecast Data</t>
  </si>
  <si>
    <t>Total Ref Class Uplift</t>
  </si>
  <si>
    <t>€</t>
  </si>
  <si>
    <t>Expert Judgement Team (Chair TII Senior Engineering Inspector)</t>
  </si>
  <si>
    <t>Name</t>
  </si>
  <si>
    <t>Reason for being on Expert Judgement Team</t>
  </si>
  <si>
    <t>Application of Expert Judgement</t>
  </si>
  <si>
    <t>Does the TII Reference Class for National Road Projects apply to this project?</t>
  </si>
  <si>
    <t>If not, please provide reasons why not.</t>
  </si>
  <si>
    <t>Please provide details.</t>
  </si>
  <si>
    <t>Please provide reasons for the choice of risk uplift figure</t>
  </si>
  <si>
    <t>Signed</t>
  </si>
  <si>
    <t>Senior Engineering Inspector</t>
  </si>
  <si>
    <t>Does the project include particular circumstances such that the team judge that the project</t>
  </si>
  <si>
    <t>On balance, which risk uplift figure (QCRA or Ref Class) is judged by the team to be appropriate</t>
  </si>
  <si>
    <t>for this project cost forecast?</t>
  </si>
  <si>
    <t>On behalf of the above referenced Expert Judgement Team, I confirm that the QCRA / Ref Class</t>
  </si>
  <si>
    <r>
      <rPr>
        <i/>
        <sz val="10"/>
        <rFont val="Calibri"/>
        <family val="2"/>
      </rPr>
      <t>(delete as appropriate)</t>
    </r>
    <r>
      <rPr>
        <sz val="10"/>
        <rFont val="Calibri"/>
        <family val="2"/>
      </rPr>
      <t xml:space="preserve"> is the risk uplift figure to be applied to this project cost forecast.</t>
    </r>
  </si>
  <si>
    <r>
      <t xml:space="preserve">project would be </t>
    </r>
    <r>
      <rPr>
        <u/>
        <sz val="10"/>
        <rFont val="Calibri"/>
        <family val="2"/>
      </rPr>
      <t>LESS</t>
    </r>
    <r>
      <rPr>
        <sz val="10"/>
        <rFont val="Calibri"/>
        <family val="2"/>
      </rPr>
      <t xml:space="preserve"> risky than a typical TII National Roads project?</t>
    </r>
  </si>
  <si>
    <r>
      <t xml:space="preserve">would be </t>
    </r>
    <r>
      <rPr>
        <u/>
        <sz val="10"/>
        <rFont val="Calibri"/>
        <family val="2"/>
      </rPr>
      <t>MORE</t>
    </r>
    <r>
      <rPr>
        <sz val="10"/>
        <rFont val="Calibri"/>
        <family val="2"/>
      </rPr>
      <t xml:space="preserve"> risky than a typical TII National Roads project?</t>
    </r>
  </si>
  <si>
    <t>RCF Total Scheme Budget</t>
  </si>
  <si>
    <t>(Base cost plus P50 Risk)</t>
  </si>
  <si>
    <t>Apply Expert Judgement to Target Costs A and B.</t>
  </si>
  <si>
    <t>New RCF Base Cost</t>
  </si>
  <si>
    <t>RCF Total Inflation</t>
  </si>
  <si>
    <t xml:space="preserve">Note:  Refer to the 'Signoff Matrix' tab for details of approval signitures required for each Budget Forecast Type. </t>
  </si>
  <si>
    <t>Please delete signitory if they are not required for this particular budget</t>
  </si>
  <si>
    <t>Following Expert Judgement the TSB for the scheme is __________</t>
  </si>
  <si>
    <t>TII Level 3 Active Travel Costs</t>
  </si>
  <si>
    <t>Series</t>
  </si>
  <si>
    <t>Description</t>
  </si>
  <si>
    <t>Level 3 Estimate</t>
  </si>
  <si>
    <t>Active Travel Totals (€)</t>
  </si>
  <si>
    <t>Series 100</t>
  </si>
  <si>
    <t xml:space="preserve">Preliminaries </t>
  </si>
  <si>
    <t>Series 200</t>
  </si>
  <si>
    <t xml:space="preserve">Site Clearance </t>
  </si>
  <si>
    <t>Series 300</t>
  </si>
  <si>
    <t xml:space="preserve">Fencing and Environmental Noise Barriers </t>
  </si>
  <si>
    <t>Series 400</t>
  </si>
  <si>
    <t>Road Restraint Systems (Vehicles and Pedestrian)</t>
  </si>
  <si>
    <t>Series 500</t>
  </si>
  <si>
    <t xml:space="preserve">Drainage and Service Ducts </t>
  </si>
  <si>
    <t>Series 600</t>
  </si>
  <si>
    <t xml:space="preserve">Earthworks </t>
  </si>
  <si>
    <t>Series 700</t>
  </si>
  <si>
    <t xml:space="preserve">Pavements </t>
  </si>
  <si>
    <t>Series 1100</t>
  </si>
  <si>
    <t xml:space="preserve">Kerbs, Footways and Paved Areas </t>
  </si>
  <si>
    <t>Series 1200</t>
  </si>
  <si>
    <t xml:space="preserve">Traffic Signs and Road Markings </t>
  </si>
  <si>
    <t>Series 1300</t>
  </si>
  <si>
    <t xml:space="preserve">Road Lighting Columns and Brackets </t>
  </si>
  <si>
    <t>Series 1400</t>
  </si>
  <si>
    <t>Electrical Work for Road Lighting and Traffic Signs</t>
  </si>
  <si>
    <t xml:space="preserve">Series 1500 </t>
  </si>
  <si>
    <t xml:space="preserve">Motorway Communications </t>
  </si>
  <si>
    <t>Series 1600 - 2300</t>
  </si>
  <si>
    <t xml:space="preserve">Structures </t>
  </si>
  <si>
    <t>Series 2500</t>
  </si>
  <si>
    <t xml:space="preserve">Special Structures </t>
  </si>
  <si>
    <t>Series 2700</t>
  </si>
  <si>
    <t xml:space="preserve">Watermains Utilities and Accommodation Works </t>
  </si>
  <si>
    <t>-</t>
  </si>
  <si>
    <t xml:space="preserve">Landscaping </t>
  </si>
  <si>
    <t xml:space="preserve">Other Costs </t>
  </si>
  <si>
    <t>Total Base Cost for Main Construction Contract (Excluding VAT)</t>
  </si>
  <si>
    <t>Add VAT at</t>
  </si>
  <si>
    <t>Provision based on percentage of Main Construction Contract Base Cost</t>
  </si>
  <si>
    <t>Advance Works and Other Contracts</t>
  </si>
  <si>
    <t>Land and Property</t>
  </si>
  <si>
    <t>Planning and Design</t>
  </si>
  <si>
    <t>LEVEL 3 ESTIMATE OF CYCLE COSTS INCLUSIVE OF VAT</t>
  </si>
  <si>
    <t>Contingency</t>
  </si>
  <si>
    <t>Base Cost Total</t>
  </si>
  <si>
    <t>Base Cost plus contingency Total</t>
  </si>
  <si>
    <t>Programme Risk (5%)</t>
  </si>
  <si>
    <t>TOTAL LEVEL 3 ESTIMATE OF ACTIVE TRAVEL COSTS INCLUSIVE OF VAT</t>
  </si>
  <si>
    <t>Total MCC Base Cost plus VAT</t>
  </si>
  <si>
    <t>Pro Rata Percentage of Main Construction Costs Contingency</t>
  </si>
  <si>
    <t>Total MCC Base Cost plus Project Specific Risk Contingency</t>
  </si>
  <si>
    <t xml:space="preserve">Inflation (Approx figure based on MCC) </t>
  </si>
  <si>
    <t>Public Transport Connectivity/Asset Renewal</t>
  </si>
  <si>
    <t>Main Contract Supervision (Active Travel)</t>
  </si>
  <si>
    <t>Provision based on percentage of Active Travel MCC total Cost</t>
  </si>
  <si>
    <t>Pro Rata contingency for Main Contract Supervision (Active Travel) Costs</t>
  </si>
  <si>
    <t>Total Active Travel Main Contract Supervision Costs plus Contingency</t>
  </si>
  <si>
    <t>Pro Rata contingency for Archaeology (Active Travel) Costs</t>
  </si>
  <si>
    <t>Total Active Travel Archaeology Costs plus Contingency</t>
  </si>
  <si>
    <t>Pro Rata contingency for Advance Works (Active Travel) Costs</t>
  </si>
  <si>
    <t>Total Active Travel Advance Works Costs plus Contingency</t>
  </si>
  <si>
    <t>Total Actice Travel Public Transport Connectivity/Asset Renewal Costs plus Contingency</t>
  </si>
  <si>
    <t>LA to input approx percentage of overall land and property costs</t>
  </si>
  <si>
    <t>Pro Rata contingency for Land and Property (Active Travel) Costs</t>
  </si>
  <si>
    <t>Total Active Travel Land and Property Costs plus Contingency</t>
  </si>
  <si>
    <t>Pro Rata contingency for Planning and Design (Active Travel) Costs</t>
  </si>
  <si>
    <t>Total Active Travel Planning and Design Costs plus Contingency</t>
  </si>
  <si>
    <t>Active Travel (Walking and Cycle) Costs</t>
  </si>
  <si>
    <t>of the Scheme Budget (Contingency &amp; Programme Risk</t>
  </si>
  <si>
    <t>Target Cost-A (Un-Inflated)</t>
  </si>
  <si>
    <t>Target Cost-B (Un-Inflated)</t>
  </si>
  <si>
    <t>RCF Inflation on TC</t>
  </si>
  <si>
    <t>RCF Target Cost</t>
  </si>
  <si>
    <t>RCF Target Cost/KM</t>
  </si>
  <si>
    <t>Public Transport Connectivity/Asset Renewal Risks</t>
  </si>
  <si>
    <t>Notes for TSB1 &amp; TSB2: (Template set up for TSB3)</t>
  </si>
  <si>
    <t>1. TSB1 RCF, change the formula in cell  C72 from 1.075 to 1.10</t>
  </si>
  <si>
    <t>2. Change the text from (1.075) to (1.10) in cell E72</t>
  </si>
  <si>
    <t>3. For TSB1, the uplift value changes from 1.19 to 1.32 (row 74)</t>
  </si>
  <si>
    <t>4. Row 75 formula needs amending from 1.19 to 1.32</t>
  </si>
  <si>
    <t>Total QCRA Uplift</t>
  </si>
  <si>
    <t>Current Risk  Allocation to TC</t>
  </si>
  <si>
    <t>Base Cost (TSB Risk)</t>
  </si>
  <si>
    <t>(Base cost plus RCF Risk (1.1)</t>
  </si>
  <si>
    <t>If using RCF Target cost (B) apply the P80 value (1.32) to the Base Cost (less risk) to come up with a new base cost.</t>
  </si>
  <si>
    <t>Pre 2026</t>
  </si>
  <si>
    <t>Multiplier 2029-2040</t>
  </si>
  <si>
    <t>Post 2030</t>
  </si>
  <si>
    <t>Construction  inflation 2029-2035</t>
  </si>
  <si>
    <t>Land &amp; Property- Pre-Notice to Treat 2029-2035</t>
  </si>
  <si>
    <t>Land &amp; Property Post Notice to Treat 2029-2035</t>
  </si>
  <si>
    <t>Other Expenditure Heads 2029-2035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</si>
</sst>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0.0000"/>
    <numFmt numFmtId="166" formatCode="&quot;€&quot;#,##0"/>
    <numFmt numFmtId="167" formatCode="0.0%"/>
    <numFmt numFmtId="168" formatCode="[$€-2]\ #,##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55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b/>
      <sz val="12"/>
      <color rgb="FF0000FF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0"/>
      <name val="Wingdings"/>
      <charset val="2"/>
    </font>
    <font>
      <b/>
      <sz val="10"/>
      <color theme="0"/>
      <name val="Arial"/>
      <family val="2"/>
    </font>
    <font>
      <b/>
      <sz val="24"/>
      <color rgb="FFFF000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FE0EF"/>
        <bgColor indexed="64"/>
      </patternFill>
    </fill>
  </fills>
  <borders count="1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28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8" fillId="0" borderId="2" xfId="0" applyFont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left"/>
      <protection hidden="1"/>
    </xf>
    <xf numFmtId="0" fontId="8" fillId="0" borderId="9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2" borderId="24" xfId="1" applyNumberFormat="1" applyFont="1" applyFill="1" applyBorder="1" applyAlignment="1" applyProtection="1">
      <alignment horizontal="center"/>
      <protection hidden="1"/>
    </xf>
    <xf numFmtId="10" fontId="3" fillId="2" borderId="26" xfId="1" applyNumberFormat="1" applyFont="1" applyFill="1" applyBorder="1" applyAlignment="1" applyProtection="1">
      <alignment horizontal="center"/>
      <protection hidden="1"/>
    </xf>
    <xf numFmtId="10" fontId="17" fillId="4" borderId="26" xfId="1" applyNumberFormat="1" applyFont="1" applyFill="1" applyBorder="1" applyAlignment="1" applyProtection="1">
      <alignment horizontal="center"/>
      <protection hidden="1"/>
    </xf>
    <xf numFmtId="4" fontId="3" fillId="0" borderId="27" xfId="0" applyNumberFormat="1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10" fontId="3" fillId="0" borderId="0" xfId="1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7" fillId="0" borderId="30" xfId="0" applyFont="1" applyBorder="1" applyAlignment="1" applyProtection="1">
      <alignment horizontal="center" vertical="center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9" fontId="18" fillId="4" borderId="9" xfId="1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10" fillId="0" borderId="9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9" fontId="5" fillId="0" borderId="0" xfId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41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5" fillId="0" borderId="42" xfId="0" applyFont="1" applyBorder="1" applyAlignment="1" applyProtection="1">
      <alignment horizontal="center"/>
      <protection hidden="1"/>
    </xf>
    <xf numFmtId="165" fontId="5" fillId="0" borderId="1" xfId="1" applyNumberFormat="1" applyFont="1" applyFill="1" applyBorder="1" applyAlignment="1" applyProtection="1">
      <alignment horizontal="center"/>
      <protection hidden="1"/>
    </xf>
    <xf numFmtId="9" fontId="5" fillId="0" borderId="5" xfId="1" applyFont="1" applyFill="1" applyBorder="1" applyAlignment="1" applyProtection="1">
      <alignment horizontal="center"/>
      <protection hidden="1"/>
    </xf>
    <xf numFmtId="9" fontId="5" fillId="0" borderId="6" xfId="1" applyFont="1" applyFill="1" applyBorder="1" applyAlignment="1" applyProtection="1">
      <alignment horizontal="center"/>
      <protection hidden="1"/>
    </xf>
    <xf numFmtId="0" fontId="5" fillId="0" borderId="43" xfId="0" applyFont="1" applyBorder="1" applyAlignment="1" applyProtection="1">
      <alignment horizontal="center"/>
      <protection hidden="1"/>
    </xf>
    <xf numFmtId="165" fontId="5" fillId="0" borderId="5" xfId="1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9" fontId="5" fillId="0" borderId="8" xfId="1" applyFont="1" applyFill="1" applyBorder="1" applyAlignment="1" applyProtection="1">
      <alignment horizontal="center"/>
      <protection hidden="1"/>
    </xf>
    <xf numFmtId="9" fontId="5" fillId="0" borderId="44" xfId="1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1" fontId="7" fillId="0" borderId="40" xfId="0" applyNumberFormat="1" applyFont="1" applyBorder="1" applyAlignment="1" applyProtection="1">
      <alignment horizontal="center"/>
      <protection hidden="1"/>
    </xf>
    <xf numFmtId="1" fontId="7" fillId="0" borderId="11" xfId="0" applyNumberFormat="1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/>
      <protection hidden="1"/>
    </xf>
    <xf numFmtId="165" fontId="5" fillId="0" borderId="43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44" xfId="0" applyFont="1" applyBorder="1" applyAlignment="1" applyProtection="1">
      <alignment horizontal="center"/>
      <protection hidden="1"/>
    </xf>
    <xf numFmtId="165" fontId="7" fillId="0" borderId="18" xfId="0" applyNumberFormat="1" applyFont="1" applyBorder="1" applyAlignment="1" applyProtection="1">
      <alignment horizont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2" fontId="7" fillId="7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hidden="1"/>
    </xf>
    <xf numFmtId="9" fontId="3" fillId="4" borderId="27" xfId="1" applyFont="1" applyFill="1" applyBorder="1" applyAlignment="1" applyProtection="1">
      <alignment horizontal="center"/>
      <protection hidden="1"/>
    </xf>
    <xf numFmtId="9" fontId="16" fillId="2" borderId="47" xfId="0" applyNumberFormat="1" applyFont="1" applyFill="1" applyBorder="1" applyAlignment="1" applyProtection="1">
      <alignment horizontal="center"/>
      <protection hidden="1"/>
    </xf>
    <xf numFmtId="9" fontId="16" fillId="2" borderId="48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1" fontId="5" fillId="8" borderId="9" xfId="0" applyNumberFormat="1" applyFont="1" applyFill="1" applyBorder="1" applyAlignment="1" applyProtection="1">
      <alignment horizontal="center"/>
      <protection hidden="1"/>
    </xf>
    <xf numFmtId="0" fontId="5" fillId="8" borderId="9" xfId="0" applyFont="1" applyFill="1" applyBorder="1" applyAlignment="1" applyProtection="1">
      <alignment horizontal="center"/>
      <protection hidden="1"/>
    </xf>
    <xf numFmtId="0" fontId="7" fillId="8" borderId="11" xfId="0" applyFont="1" applyFill="1" applyBorder="1" applyAlignment="1" applyProtection="1">
      <alignment vertical="center"/>
      <protection hidden="1"/>
    </xf>
    <xf numFmtId="0" fontId="7" fillId="8" borderId="41" xfId="0" applyFont="1" applyFill="1" applyBorder="1" applyAlignment="1" applyProtection="1">
      <alignment vertical="center"/>
      <protection hidden="1"/>
    </xf>
    <xf numFmtId="0" fontId="7" fillId="8" borderId="11" xfId="0" applyFont="1" applyFill="1" applyBorder="1" applyAlignment="1" applyProtection="1">
      <alignment horizontal="center" vertical="center"/>
      <protection hidden="1"/>
    </xf>
    <xf numFmtId="2" fontId="5" fillId="0" borderId="43" xfId="0" applyNumberFormat="1" applyFont="1" applyBorder="1" applyAlignment="1" applyProtection="1">
      <alignment horizontal="center"/>
      <protection hidden="1"/>
    </xf>
    <xf numFmtId="2" fontId="5" fillId="0" borderId="42" xfId="0" applyNumberFormat="1" applyFont="1" applyBorder="1" applyAlignment="1" applyProtection="1">
      <alignment horizontal="center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5" fillId="0" borderId="58" xfId="0" applyFont="1" applyBorder="1" applyAlignment="1" applyProtection="1">
      <alignment horizontal="center" vertical="center" wrapText="1"/>
      <protection hidden="1"/>
    </xf>
    <xf numFmtId="9" fontId="19" fillId="0" borderId="5" xfId="1" applyFont="1" applyFill="1" applyBorder="1" applyAlignment="1" applyProtection="1">
      <alignment horizontal="center"/>
      <protection hidden="1"/>
    </xf>
    <xf numFmtId="9" fontId="19" fillId="0" borderId="8" xfId="1" applyFont="1" applyFill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5" fillId="2" borderId="2" xfId="2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2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2" fontId="5" fillId="0" borderId="2" xfId="0" applyNumberFormat="1" applyFont="1" applyBorder="1" applyAlignment="1" applyProtection="1">
      <alignment horizontal="center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2" fontId="7" fillId="0" borderId="18" xfId="0" applyNumberFormat="1" applyFont="1" applyBorder="1" applyAlignment="1" applyProtection="1">
      <alignment horizontal="center"/>
      <protection hidden="1"/>
    </xf>
    <xf numFmtId="2" fontId="7" fillId="0" borderId="42" xfId="0" applyNumberFormat="1" applyFont="1" applyBorder="1" applyAlignment="1" applyProtection="1">
      <alignment horizontal="center"/>
      <protection hidden="1"/>
    </xf>
    <xf numFmtId="2" fontId="7" fillId="0" borderId="2" xfId="0" applyNumberFormat="1" applyFont="1" applyBorder="1" applyAlignment="1" applyProtection="1">
      <alignment horizontal="center"/>
      <protection hidden="1"/>
    </xf>
    <xf numFmtId="2" fontId="5" fillId="0" borderId="6" xfId="1" applyNumberFormat="1" applyFont="1" applyFill="1" applyBorder="1" applyAlignment="1" applyProtection="1">
      <alignment horizontal="center"/>
      <protection hidden="1"/>
    </xf>
    <xf numFmtId="10" fontId="3" fillId="2" borderId="91" xfId="1" applyNumberFormat="1" applyFont="1" applyFill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9" fontId="16" fillId="2" borderId="27" xfId="0" applyNumberFormat="1" applyFont="1" applyFill="1" applyBorder="1" applyAlignment="1" applyProtection="1">
      <alignment horizontal="center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7" fillId="0" borderId="92" xfId="0" applyFont="1" applyBorder="1" applyAlignment="1" applyProtection="1">
      <alignment horizontal="left"/>
      <protection hidden="1"/>
    </xf>
    <xf numFmtId="9" fontId="19" fillId="0" borderId="92" xfId="1" applyFont="1" applyFill="1" applyBorder="1" applyAlignment="1" applyProtection="1">
      <alignment horizontal="center"/>
      <protection hidden="1"/>
    </xf>
    <xf numFmtId="0" fontId="5" fillId="0" borderId="92" xfId="0" applyFont="1" applyBorder="1" applyAlignment="1" applyProtection="1">
      <alignment horizontal="center"/>
      <protection hidden="1"/>
    </xf>
    <xf numFmtId="0" fontId="7" fillId="0" borderId="93" xfId="0" applyFont="1" applyBorder="1" applyAlignment="1" applyProtection="1">
      <alignment horizontal="left"/>
      <protection hidden="1"/>
    </xf>
    <xf numFmtId="9" fontId="19" fillId="0" borderId="93" xfId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165" fontId="5" fillId="0" borderId="4" xfId="1" applyNumberFormat="1" applyFont="1" applyFill="1" applyBorder="1" applyAlignment="1" applyProtection="1">
      <alignment horizontal="center"/>
      <protection hidden="1"/>
    </xf>
    <xf numFmtId="0" fontId="24" fillId="0" borderId="6" xfId="0" applyFont="1" applyBorder="1" applyAlignment="1" applyProtection="1">
      <alignment vertical="center" wrapText="1"/>
      <protection hidden="1"/>
    </xf>
    <xf numFmtId="0" fontId="9" fillId="0" borderId="10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4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hidden="1"/>
    </xf>
    <xf numFmtId="0" fontId="22" fillId="0" borderId="40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 wrapText="1"/>
      <protection hidden="1"/>
    </xf>
    <xf numFmtId="2" fontId="9" fillId="0" borderId="0" xfId="0" applyNumberFormat="1" applyFont="1" applyAlignment="1" applyProtection="1">
      <alignment horizontal="left" vertical="center"/>
      <protection hidden="1"/>
    </xf>
    <xf numFmtId="2" fontId="9" fillId="0" borderId="9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wrapText="1"/>
    </xf>
    <xf numFmtId="0" fontId="1" fillId="0" borderId="8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0" xfId="0" applyFont="1" applyBorder="1" applyAlignment="1">
      <alignment wrapText="1"/>
    </xf>
    <xf numFmtId="0" fontId="26" fillId="0" borderId="8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2" fillId="10" borderId="80" xfId="0" applyFont="1" applyFill="1" applyBorder="1" applyAlignment="1">
      <alignment horizontal="center" wrapText="1"/>
    </xf>
    <xf numFmtId="0" fontId="28" fillId="0" borderId="0" xfId="0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0" fillId="11" borderId="94" xfId="0" applyFont="1" applyFill="1" applyBorder="1" applyAlignment="1">
      <alignment horizontal="center"/>
    </xf>
    <xf numFmtId="0" fontId="30" fillId="11" borderId="95" xfId="0" applyFont="1" applyFill="1" applyBorder="1" applyAlignment="1">
      <alignment horizontal="center"/>
    </xf>
    <xf numFmtId="0" fontId="30" fillId="11" borderId="96" xfId="0" applyFont="1" applyFill="1" applyBorder="1" applyAlignment="1">
      <alignment horizontal="center"/>
    </xf>
    <xf numFmtId="0" fontId="30" fillId="11" borderId="97" xfId="0" applyFont="1" applyFill="1" applyBorder="1" applyAlignment="1">
      <alignment horizontal="center"/>
    </xf>
    <xf numFmtId="0" fontId="30" fillId="11" borderId="0" xfId="0" applyFont="1" applyFill="1" applyAlignment="1">
      <alignment horizontal="center"/>
    </xf>
    <xf numFmtId="0" fontId="30" fillId="11" borderId="98" xfId="0" applyFont="1" applyFill="1" applyBorder="1" applyAlignment="1">
      <alignment horizontal="center"/>
    </xf>
    <xf numFmtId="0" fontId="31" fillId="11" borderId="95" xfId="0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0" fillId="11" borderId="100" xfId="0" applyFont="1" applyFill="1" applyBorder="1" applyAlignment="1">
      <alignment horizontal="center"/>
    </xf>
    <xf numFmtId="0" fontId="30" fillId="11" borderId="101" xfId="0" applyFont="1" applyFill="1" applyBorder="1" applyAlignment="1">
      <alignment horizontal="center"/>
    </xf>
    <xf numFmtId="0" fontId="30" fillId="11" borderId="102" xfId="0" applyFont="1" applyFill="1" applyBorder="1" applyAlignment="1">
      <alignment horizontal="center"/>
    </xf>
    <xf numFmtId="0" fontId="2" fillId="0" borderId="0" xfId="0" applyFont="1"/>
    <xf numFmtId="0" fontId="29" fillId="0" borderId="103" xfId="0" applyFont="1" applyBorder="1"/>
    <xf numFmtId="0" fontId="29" fillId="0" borderId="104" xfId="0" applyFont="1" applyBorder="1"/>
    <xf numFmtId="0" fontId="29" fillId="0" borderId="105" xfId="0" applyFont="1" applyBorder="1"/>
    <xf numFmtId="0" fontId="29" fillId="0" borderId="0" xfId="0" applyFont="1"/>
    <xf numFmtId="0" fontId="29" fillId="0" borderId="98" xfId="0" applyFont="1" applyBorder="1"/>
    <xf numFmtId="0" fontId="29" fillId="0" borderId="97" xfId="0" applyFont="1" applyBorder="1"/>
    <xf numFmtId="0" fontId="29" fillId="0" borderId="100" xfId="0" applyFont="1" applyBorder="1"/>
    <xf numFmtId="0" fontId="29" fillId="0" borderId="101" xfId="0" applyFont="1" applyBorder="1"/>
    <xf numFmtId="0" fontId="29" fillId="0" borderId="102" xfId="0" applyFont="1" applyBorder="1"/>
    <xf numFmtId="0" fontId="2" fillId="0" borderId="97" xfId="0" applyFont="1" applyBorder="1"/>
    <xf numFmtId="0" fontId="2" fillId="0" borderId="98" xfId="0" applyFont="1" applyBorder="1"/>
    <xf numFmtId="0" fontId="2" fillId="0" borderId="65" xfId="0" applyFont="1" applyBorder="1"/>
    <xf numFmtId="0" fontId="2" fillId="0" borderId="99" xfId="0" applyFont="1" applyBorder="1"/>
    <xf numFmtId="0" fontId="32" fillId="0" borderId="97" xfId="0" applyFont="1" applyBorder="1"/>
    <xf numFmtId="0" fontId="33" fillId="0" borderId="97" xfId="0" applyFont="1" applyBorder="1" applyAlignment="1">
      <alignment vertical="center"/>
    </xf>
    <xf numFmtId="0" fontId="33" fillId="0" borderId="97" xfId="0" applyFont="1" applyBorder="1"/>
    <xf numFmtId="0" fontId="2" fillId="0" borderId="112" xfId="0" applyFont="1" applyBorder="1"/>
    <xf numFmtId="0" fontId="33" fillId="0" borderId="103" xfId="0" applyFont="1" applyBorder="1" applyAlignment="1">
      <alignment vertical="center"/>
    </xf>
    <xf numFmtId="0" fontId="2" fillId="0" borderId="104" xfId="0" applyFont="1" applyBorder="1"/>
    <xf numFmtId="0" fontId="2" fillId="0" borderId="105" xfId="0" applyFont="1" applyBorder="1"/>
    <xf numFmtId="0" fontId="29" fillId="0" borderId="0" xfId="0" applyFont="1" applyAlignment="1">
      <alignment horizontal="right"/>
    </xf>
    <xf numFmtId="0" fontId="7" fillId="13" borderId="1" xfId="0" applyFont="1" applyFill="1" applyBorder="1" applyAlignment="1" applyProtection="1">
      <alignment horizontal="left"/>
      <protection hidden="1"/>
    </xf>
    <xf numFmtId="0" fontId="7" fillId="13" borderId="2" xfId="0" applyFont="1" applyFill="1" applyBorder="1" applyAlignment="1" applyProtection="1">
      <alignment horizontal="center"/>
      <protection hidden="1"/>
    </xf>
    <xf numFmtId="0" fontId="7" fillId="13" borderId="2" xfId="0" applyFont="1" applyFill="1" applyBorder="1" applyAlignment="1" applyProtection="1">
      <alignment horizontal="left"/>
      <protection hidden="1"/>
    </xf>
    <xf numFmtId="2" fontId="7" fillId="13" borderId="2" xfId="0" applyNumberFormat="1" applyFont="1" applyFill="1" applyBorder="1" applyAlignment="1" applyProtection="1">
      <alignment horizontal="left" vertical="center"/>
      <protection hidden="1"/>
    </xf>
    <xf numFmtId="0" fontId="7" fillId="13" borderId="4" xfId="0" applyFont="1" applyFill="1" applyBorder="1" applyAlignment="1" applyProtection="1">
      <alignment horizontal="center"/>
      <protection hidden="1"/>
    </xf>
    <xf numFmtId="0" fontId="7" fillId="13" borderId="5" xfId="0" applyFont="1" applyFill="1" applyBorder="1" applyAlignment="1" applyProtection="1">
      <alignment horizontal="left"/>
      <protection hidden="1"/>
    </xf>
    <xf numFmtId="4" fontId="7" fillId="13" borderId="0" xfId="0" applyNumberFormat="1" applyFont="1" applyFill="1" applyAlignment="1" applyProtection="1">
      <alignment horizontal="right"/>
      <protection hidden="1"/>
    </xf>
    <xf numFmtId="0" fontId="7" fillId="13" borderId="0" xfId="0" applyFont="1" applyFill="1" applyAlignment="1" applyProtection="1">
      <alignment horizontal="center"/>
      <protection hidden="1"/>
    </xf>
    <xf numFmtId="0" fontId="7" fillId="13" borderId="0" xfId="0" applyFont="1" applyFill="1" applyAlignment="1" applyProtection="1">
      <alignment horizontal="left"/>
      <protection hidden="1"/>
    </xf>
    <xf numFmtId="2" fontId="7" fillId="13" borderId="0" xfId="0" applyNumberFormat="1" applyFont="1" applyFill="1" applyAlignment="1" applyProtection="1">
      <alignment horizontal="left" vertical="center"/>
      <protection hidden="1"/>
    </xf>
    <xf numFmtId="0" fontId="7" fillId="13" borderId="8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center"/>
      <protection hidden="1"/>
    </xf>
    <xf numFmtId="2" fontId="7" fillId="13" borderId="9" xfId="0" applyNumberFormat="1" applyFont="1" applyFill="1" applyBorder="1" applyAlignment="1" applyProtection="1">
      <alignment horizontal="left" vertical="center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0" xfId="0" applyNumberFormat="1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/>
      <protection hidden="1"/>
    </xf>
    <xf numFmtId="0" fontId="9" fillId="15" borderId="0" xfId="0" applyFont="1" applyFill="1" applyAlignment="1" applyProtection="1">
      <alignment horizontal="left" vertical="center"/>
      <protection hidden="1"/>
    </xf>
    <xf numFmtId="0" fontId="9" fillId="15" borderId="0" xfId="0" applyFont="1" applyFill="1" applyAlignment="1" applyProtection="1">
      <alignment horizontal="left"/>
      <protection hidden="1"/>
    </xf>
    <xf numFmtId="0" fontId="5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left"/>
      <protection hidden="1"/>
    </xf>
    <xf numFmtId="0" fontId="7" fillId="0" borderId="41" xfId="0" applyFont="1" applyBorder="1" applyAlignment="1" applyProtection="1">
      <alignment horizontal="left"/>
      <protection hidden="1"/>
    </xf>
    <xf numFmtId="0" fontId="41" fillId="0" borderId="1" xfId="0" applyFont="1" applyBorder="1" applyAlignment="1" applyProtection="1">
      <alignment vertical="center"/>
      <protection hidden="1"/>
    </xf>
    <xf numFmtId="0" fontId="42" fillId="0" borderId="0" xfId="0" applyFont="1"/>
    <xf numFmtId="0" fontId="42" fillId="0" borderId="5" xfId="0" applyFont="1" applyBorder="1"/>
    <xf numFmtId="0" fontId="42" fillId="0" borderId="0" xfId="0" applyFont="1" applyAlignment="1">
      <alignment horizontal="center" vertical="center"/>
    </xf>
    <xf numFmtId="0" fontId="41" fillId="0" borderId="114" xfId="0" applyFont="1" applyBorder="1" applyAlignment="1">
      <alignment horizontal="center" vertical="center"/>
    </xf>
    <xf numFmtId="0" fontId="41" fillId="0" borderId="106" xfId="0" applyFont="1" applyBorder="1" applyAlignment="1">
      <alignment vertical="center"/>
    </xf>
    <xf numFmtId="0" fontId="42" fillId="0" borderId="107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15" xfId="0" applyFont="1" applyBorder="1" applyAlignment="1">
      <alignment vertical="center"/>
    </xf>
    <xf numFmtId="166" fontId="42" fillId="16" borderId="115" xfId="0" applyNumberFormat="1" applyFont="1" applyFill="1" applyBorder="1" applyAlignment="1">
      <alignment horizontal="right" vertical="center"/>
    </xf>
    <xf numFmtId="166" fontId="42" fillId="10" borderId="49" xfId="3" applyNumberFormat="1" applyFont="1" applyFill="1" applyBorder="1" applyAlignment="1" applyProtection="1">
      <alignment vertical="center"/>
      <protection locked="0"/>
    </xf>
    <xf numFmtId="0" fontId="42" fillId="0" borderId="0" xfId="0" applyFont="1" applyAlignment="1">
      <alignment vertical="center" wrapText="1"/>
    </xf>
    <xf numFmtId="0" fontId="42" fillId="0" borderId="5" xfId="0" applyFont="1" applyBorder="1" applyAlignment="1">
      <alignment horizontal="center"/>
    </xf>
    <xf numFmtId="0" fontId="42" fillId="0" borderId="119" xfId="0" applyFont="1" applyBorder="1" applyAlignment="1">
      <alignment vertical="center"/>
    </xf>
    <xf numFmtId="166" fontId="42" fillId="16" borderId="119" xfId="0" applyNumberFormat="1" applyFont="1" applyFill="1" applyBorder="1" applyAlignment="1">
      <alignment horizontal="right" vertical="center"/>
    </xf>
    <xf numFmtId="166" fontId="42" fillId="16" borderId="125" xfId="0" applyNumberFormat="1" applyFont="1" applyFill="1" applyBorder="1" applyAlignment="1">
      <alignment horizontal="right" vertical="center"/>
    </xf>
    <xf numFmtId="0" fontId="42" fillId="0" borderId="116" xfId="0" applyFont="1" applyBorder="1" applyAlignment="1">
      <alignment vertical="center"/>
    </xf>
    <xf numFmtId="0" fontId="42" fillId="0" borderId="117" xfId="0" applyFont="1" applyBorder="1" applyAlignment="1">
      <alignment vertical="center"/>
    </xf>
    <xf numFmtId="0" fontId="42" fillId="0" borderId="104" xfId="0" applyFont="1" applyBorder="1" applyAlignment="1">
      <alignment vertical="center"/>
    </xf>
    <xf numFmtId="166" fontId="42" fillId="10" borderId="49" xfId="3" applyNumberFormat="1" applyFont="1" applyFill="1" applyBorder="1" applyAlignment="1" applyProtection="1">
      <alignment vertical="center"/>
    </xf>
    <xf numFmtId="0" fontId="42" fillId="0" borderId="123" xfId="0" applyFont="1" applyBorder="1" applyAlignment="1">
      <alignment vertical="center"/>
    </xf>
    <xf numFmtId="0" fontId="42" fillId="0" borderId="101" xfId="0" applyFont="1" applyBorder="1" applyAlignment="1">
      <alignment vertical="center"/>
    </xf>
    <xf numFmtId="167" fontId="42" fillId="0" borderId="80" xfId="0" applyNumberFormat="1" applyFont="1" applyBorder="1" applyAlignment="1" applyProtection="1">
      <alignment vertical="center"/>
      <protection locked="0"/>
    </xf>
    <xf numFmtId="166" fontId="42" fillId="16" borderId="80" xfId="0" applyNumberFormat="1" applyFont="1" applyFill="1" applyBorder="1" applyAlignment="1" applyProtection="1">
      <alignment vertical="center"/>
      <protection locked="0"/>
    </xf>
    <xf numFmtId="0" fontId="42" fillId="0" borderId="58" xfId="0" applyFont="1" applyBorder="1" applyAlignment="1">
      <alignment vertical="center"/>
    </xf>
    <xf numFmtId="0" fontId="42" fillId="0" borderId="126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166" fontId="42" fillId="10" borderId="55" xfId="3" applyNumberFormat="1" applyFont="1" applyFill="1" applyBorder="1" applyAlignment="1" applyProtection="1">
      <alignment vertical="center"/>
    </xf>
    <xf numFmtId="166" fontId="42" fillId="0" borderId="0" xfId="0" applyNumberFormat="1" applyFont="1" applyAlignment="1">
      <alignment vertical="center"/>
    </xf>
    <xf numFmtId="166" fontId="42" fillId="0" borderId="0" xfId="3" applyNumberFormat="1" applyFont="1" applyFill="1" applyBorder="1" applyAlignment="1" applyProtection="1">
      <alignment vertical="center"/>
    </xf>
    <xf numFmtId="0" fontId="42" fillId="0" borderId="107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41" fillId="0" borderId="5" xfId="0" applyFont="1" applyBorder="1" applyAlignment="1">
      <alignment horizontal="center" vertical="center"/>
    </xf>
    <xf numFmtId="0" fontId="42" fillId="0" borderId="116" xfId="4" applyFont="1" applyBorder="1"/>
    <xf numFmtId="0" fontId="42" fillId="0" borderId="5" xfId="0" applyFont="1" applyBorder="1" applyAlignment="1">
      <alignment vertical="center"/>
    </xf>
    <xf numFmtId="0" fontId="42" fillId="0" borderId="127" xfId="4" applyFont="1" applyBorder="1"/>
    <xf numFmtId="0" fontId="42" fillId="0" borderId="106" xfId="4" applyFont="1" applyBorder="1"/>
    <xf numFmtId="0" fontId="41" fillId="0" borderId="0" xfId="0" applyFont="1" applyAlignment="1" applyProtection="1">
      <alignment vertical="center"/>
      <protection hidden="1"/>
    </xf>
    <xf numFmtId="0" fontId="42" fillId="0" borderId="128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87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2" fillId="0" borderId="114" xfId="0" applyFont="1" applyBorder="1" applyAlignment="1">
      <alignment vertical="center"/>
    </xf>
    <xf numFmtId="0" fontId="42" fillId="0" borderId="106" xfId="0" applyFont="1" applyBorder="1" applyAlignment="1">
      <alignment vertical="center"/>
    </xf>
    <xf numFmtId="166" fontId="42" fillId="0" borderId="107" xfId="3" applyNumberFormat="1" applyFont="1" applyFill="1" applyBorder="1" applyAlignment="1" applyProtection="1">
      <alignment vertical="center"/>
    </xf>
    <xf numFmtId="0" fontId="42" fillId="0" borderId="8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167" fontId="42" fillId="10" borderId="126" xfId="0" applyNumberFormat="1" applyFont="1" applyFill="1" applyBorder="1" applyAlignment="1" applyProtection="1">
      <alignment vertical="center"/>
      <protection locked="0"/>
    </xf>
    <xf numFmtId="166" fontId="42" fillId="10" borderId="55" xfId="3" applyNumberFormat="1" applyFont="1" applyFill="1" applyBorder="1" applyAlignment="1" applyProtection="1">
      <alignment vertical="center"/>
      <protection locked="0"/>
    </xf>
    <xf numFmtId="0" fontId="42" fillId="0" borderId="5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166" fontId="41" fillId="10" borderId="23" xfId="3" applyNumberFormat="1" applyFont="1" applyFill="1" applyBorder="1" applyAlignment="1" applyProtection="1">
      <alignment vertical="center"/>
    </xf>
    <xf numFmtId="0" fontId="41" fillId="0" borderId="2" xfId="0" applyFont="1" applyBorder="1" applyAlignment="1">
      <alignment vertical="center"/>
    </xf>
    <xf numFmtId="166" fontId="42" fillId="10" borderId="129" xfId="3" applyNumberFormat="1" applyFont="1" applyFill="1" applyBorder="1" applyAlignment="1" applyProtection="1">
      <alignment vertical="center"/>
      <protection locked="0"/>
    </xf>
    <xf numFmtId="166" fontId="42" fillId="10" borderId="130" xfId="3" applyNumberFormat="1" applyFont="1" applyFill="1" applyBorder="1" applyAlignment="1" applyProtection="1">
      <alignment vertical="center"/>
      <protection locked="0"/>
    </xf>
    <xf numFmtId="166" fontId="42" fillId="10" borderId="131" xfId="3" applyNumberFormat="1" applyFont="1" applyFill="1" applyBorder="1" applyAlignment="1" applyProtection="1">
      <alignment vertical="center"/>
      <protection locked="0"/>
    </xf>
    <xf numFmtId="166" fontId="42" fillId="16" borderId="80" xfId="3" applyNumberFormat="1" applyFont="1" applyFill="1" applyBorder="1" applyAlignment="1" applyProtection="1">
      <alignment vertical="center"/>
    </xf>
    <xf numFmtId="166" fontId="42" fillId="10" borderId="132" xfId="3" applyNumberFormat="1" applyFont="1" applyFill="1" applyBorder="1" applyAlignment="1" applyProtection="1">
      <alignment vertical="center"/>
    </xf>
    <xf numFmtId="166" fontId="42" fillId="16" borderId="80" xfId="0" applyNumberFormat="1" applyFont="1" applyFill="1" applyBorder="1" applyAlignment="1">
      <alignment vertical="center"/>
    </xf>
    <xf numFmtId="166" fontId="42" fillId="0" borderId="6" xfId="3" applyNumberFormat="1" applyFont="1" applyFill="1" applyBorder="1" applyAlignment="1" applyProtection="1">
      <alignment vertical="center"/>
    </xf>
    <xf numFmtId="0" fontId="41" fillId="0" borderId="5" xfId="0" applyFont="1" applyBorder="1" applyAlignment="1">
      <alignment vertical="center"/>
    </xf>
    <xf numFmtId="0" fontId="41" fillId="0" borderId="84" xfId="0" applyFont="1" applyBorder="1" applyAlignment="1">
      <alignment horizontal="center" vertical="center"/>
    </xf>
    <xf numFmtId="0" fontId="41" fillId="0" borderId="87" xfId="0" applyFont="1" applyBorder="1" applyAlignment="1">
      <alignment vertical="center"/>
    </xf>
    <xf numFmtId="166" fontId="42" fillId="0" borderId="2" xfId="3" applyNumberFormat="1" applyFont="1" applyFill="1" applyBorder="1" applyAlignment="1" applyProtection="1">
      <alignment vertical="center"/>
    </xf>
    <xf numFmtId="9" fontId="42" fillId="0" borderId="107" xfId="0" applyNumberFormat="1" applyFont="1" applyBorder="1" applyAlignment="1">
      <alignment vertical="center"/>
    </xf>
    <xf numFmtId="0" fontId="42" fillId="0" borderId="84" xfId="0" applyFont="1" applyBorder="1" applyAlignment="1">
      <alignment vertical="center"/>
    </xf>
    <xf numFmtId="166" fontId="42" fillId="0" borderId="56" xfId="3" applyNumberFormat="1" applyFont="1" applyFill="1" applyBorder="1" applyAlignment="1" applyProtection="1">
      <alignment vertical="center"/>
    </xf>
    <xf numFmtId="166" fontId="42" fillId="10" borderId="54" xfId="3" applyNumberFormat="1" applyFont="1" applyFill="1" applyBorder="1" applyAlignment="1" applyProtection="1">
      <alignment vertical="center"/>
    </xf>
    <xf numFmtId="166" fontId="42" fillId="0" borderId="6" xfId="0" applyNumberFormat="1" applyFont="1" applyBorder="1" applyAlignment="1">
      <alignment vertical="center"/>
    </xf>
    <xf numFmtId="166" fontId="42" fillId="0" borderId="56" xfId="0" applyNumberFormat="1" applyFont="1" applyBorder="1" applyAlignment="1">
      <alignment horizontal="right" vertical="center"/>
    </xf>
    <xf numFmtId="0" fontId="42" fillId="0" borderId="54" xfId="0" applyFont="1" applyBorder="1" applyAlignment="1">
      <alignment horizontal="right" vertical="center"/>
    </xf>
    <xf numFmtId="167" fontId="42" fillId="10" borderId="106" xfId="0" applyNumberFormat="1" applyFont="1" applyFill="1" applyBorder="1" applyAlignment="1" applyProtection="1">
      <alignment horizontal="right" vertical="center"/>
      <protection locked="0"/>
    </xf>
    <xf numFmtId="166" fontId="42" fillId="10" borderId="49" xfId="3" applyNumberFormat="1" applyFont="1" applyFill="1" applyBorder="1" applyAlignment="1" applyProtection="1">
      <alignment horizontal="right" vertical="center"/>
      <protection locked="0"/>
    </xf>
    <xf numFmtId="167" fontId="42" fillId="10" borderId="80" xfId="0" applyNumberFormat="1" applyFont="1" applyFill="1" applyBorder="1" applyAlignment="1" applyProtection="1">
      <alignment horizontal="right" vertical="center"/>
      <protection locked="0"/>
    </xf>
    <xf numFmtId="0" fontId="41" fillId="0" borderId="133" xfId="0" applyFont="1" applyBorder="1" applyAlignment="1">
      <alignment horizontal="center" vertical="center"/>
    </xf>
    <xf numFmtId="0" fontId="42" fillId="0" borderId="126" xfId="0" applyFont="1" applyBorder="1" applyAlignment="1">
      <alignment horizontal="right" vertical="center"/>
    </xf>
    <xf numFmtId="166" fontId="42" fillId="10" borderId="55" xfId="3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horizontal="right" vertical="center"/>
    </xf>
    <xf numFmtId="166" fontId="42" fillId="0" borderId="0" xfId="3" applyNumberFormat="1" applyFont="1" applyFill="1" applyBorder="1" applyAlignment="1" applyProtection="1">
      <alignment horizontal="right" vertical="center"/>
    </xf>
    <xf numFmtId="0" fontId="41" fillId="0" borderId="134" xfId="0" applyFont="1" applyBorder="1" applyAlignment="1">
      <alignment horizontal="center" vertical="center"/>
    </xf>
    <xf numFmtId="0" fontId="41" fillId="0" borderId="56" xfId="0" applyFont="1" applyBorder="1" applyAlignment="1">
      <alignment vertical="center"/>
    </xf>
    <xf numFmtId="0" fontId="42" fillId="0" borderId="0" xfId="4" applyFont="1"/>
    <xf numFmtId="167" fontId="42" fillId="0" borderId="0" xfId="0" applyNumberFormat="1" applyFont="1" applyAlignment="1" applyProtection="1">
      <alignment horizontal="right" vertical="center"/>
      <protection locked="0"/>
    </xf>
    <xf numFmtId="166" fontId="42" fillId="0" borderId="0" xfId="3" applyNumberFormat="1" applyFont="1" applyFill="1" applyBorder="1" applyAlignment="1" applyProtection="1">
      <alignment horizontal="right" vertical="center"/>
      <protection locked="0"/>
    </xf>
    <xf numFmtId="0" fontId="42" fillId="0" borderId="2" xfId="4" applyFont="1" applyBorder="1"/>
    <xf numFmtId="167" fontId="42" fillId="0" borderId="2" xfId="0" applyNumberFormat="1" applyFont="1" applyBorder="1" applyAlignment="1" applyProtection="1">
      <alignment horizontal="right" vertical="center"/>
      <protection locked="0"/>
    </xf>
    <xf numFmtId="166" fontId="42" fillId="0" borderId="2" xfId="3" applyNumberFormat="1" applyFont="1" applyFill="1" applyBorder="1" applyAlignment="1" applyProtection="1">
      <alignment horizontal="right" vertical="center"/>
      <protection locked="0"/>
    </xf>
    <xf numFmtId="0" fontId="42" fillId="0" borderId="56" xfId="0" applyFont="1" applyBorder="1" applyAlignment="1">
      <alignment horizontal="center" vertical="center"/>
    </xf>
    <xf numFmtId="0" fontId="41" fillId="0" borderId="54" xfId="0" applyFont="1" applyBorder="1" applyAlignment="1" applyProtection="1">
      <alignment horizontal="right" vertical="center"/>
      <protection hidden="1"/>
    </xf>
    <xf numFmtId="0" fontId="42" fillId="0" borderId="135" xfId="0" applyFont="1" applyBorder="1" applyAlignment="1">
      <alignment vertical="center"/>
    </xf>
    <xf numFmtId="0" fontId="42" fillId="0" borderId="133" xfId="0" applyFont="1" applyBorder="1" applyAlignment="1">
      <alignment vertical="center"/>
    </xf>
    <xf numFmtId="0" fontId="42" fillId="0" borderId="11" xfId="4" applyFont="1" applyBorder="1"/>
    <xf numFmtId="167" fontId="42" fillId="0" borderId="11" xfId="0" applyNumberFormat="1" applyFont="1" applyBorder="1" applyAlignment="1" applyProtection="1">
      <alignment horizontal="right" vertical="center"/>
      <protection locked="0"/>
    </xf>
    <xf numFmtId="166" fontId="42" fillId="0" borderId="11" xfId="3" applyNumberFormat="1" applyFont="1" applyFill="1" applyBorder="1" applyAlignment="1" applyProtection="1">
      <alignment horizontal="right" vertical="center"/>
      <protection locked="0"/>
    </xf>
    <xf numFmtId="166" fontId="42" fillId="0" borderId="11" xfId="0" applyNumberFormat="1" applyFont="1" applyBorder="1" applyAlignment="1">
      <alignment horizontal="right" vertical="center"/>
    </xf>
    <xf numFmtId="166" fontId="42" fillId="10" borderId="23" xfId="0" applyNumberFormat="1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2" fontId="9" fillId="0" borderId="0" xfId="0" applyNumberFormat="1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4" fillId="14" borderId="11" xfId="0" applyFont="1" applyFill="1" applyBorder="1" applyAlignment="1" applyProtection="1">
      <alignment vertical="center" wrapText="1"/>
      <protection hidden="1"/>
    </xf>
    <xf numFmtId="167" fontId="44" fillId="14" borderId="11" xfId="0" applyNumberFormat="1" applyFont="1" applyFill="1" applyBorder="1" applyAlignment="1" applyProtection="1">
      <alignment vertical="center" wrapText="1"/>
      <protection hidden="1"/>
    </xf>
    <xf numFmtId="3" fontId="11" fillId="3" borderId="13" xfId="0" applyNumberFormat="1" applyFont="1" applyFill="1" applyBorder="1" applyAlignment="1" applyProtection="1">
      <alignment horizontal="center" vertical="center"/>
      <protection hidden="1"/>
    </xf>
    <xf numFmtId="3" fontId="5" fillId="3" borderId="42" xfId="0" applyNumberFormat="1" applyFont="1" applyFill="1" applyBorder="1" applyAlignment="1" applyProtection="1">
      <alignment horizontal="center" vertical="center"/>
      <protection locked="0"/>
    </xf>
    <xf numFmtId="3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6" xfId="0" applyNumberFormat="1" applyFont="1" applyFill="1" applyBorder="1" applyAlignment="1" applyProtection="1">
      <alignment horizontal="center" vertical="center"/>
      <protection hidden="1"/>
    </xf>
    <xf numFmtId="3" fontId="11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16" xfId="0" applyNumberFormat="1" applyFont="1" applyFill="1" applyBorder="1" applyAlignment="1" applyProtection="1">
      <alignment horizontal="center" vertical="center"/>
      <protection hidden="1"/>
    </xf>
    <xf numFmtId="3" fontId="5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43" xfId="0" applyNumberFormat="1" applyFont="1" applyFill="1" applyBorder="1" applyAlignment="1" applyProtection="1">
      <alignment horizontal="center" vertical="center"/>
      <protection locked="0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19" xfId="0" applyNumberFormat="1" applyFont="1" applyBorder="1" applyAlignment="1" applyProtection="1">
      <alignment horizontal="center" vertical="center"/>
      <protection hidden="1"/>
    </xf>
    <xf numFmtId="3" fontId="8" fillId="0" borderId="20" xfId="0" applyNumberFormat="1" applyFont="1" applyBorder="1" applyAlignment="1" applyProtection="1">
      <alignment horizontal="center" vertical="center"/>
      <protection hidden="1"/>
    </xf>
    <xf numFmtId="3" fontId="8" fillId="3" borderId="19" xfId="0" applyNumberFormat="1" applyFont="1" applyFill="1" applyBorder="1" applyAlignment="1" applyProtection="1">
      <alignment horizontal="center" vertical="center"/>
      <protection hidden="1"/>
    </xf>
    <xf numFmtId="3" fontId="44" fillId="14" borderId="11" xfId="0" applyNumberFormat="1" applyFont="1" applyFill="1" applyBorder="1" applyAlignment="1" applyProtection="1">
      <alignment horizontal="left" vertical="center" wrapText="1"/>
      <protection hidden="1"/>
    </xf>
    <xf numFmtId="3" fontId="10" fillId="0" borderId="8" xfId="0" applyNumberFormat="1" applyFont="1" applyBorder="1" applyAlignment="1" applyProtection="1">
      <alignment horizontal="center"/>
      <protection hidden="1"/>
    </xf>
    <xf numFmtId="3" fontId="10" fillId="0" borderId="6" xfId="0" applyNumberFormat="1" applyFont="1" applyBorder="1" applyAlignment="1" applyProtection="1">
      <alignment horizontal="center"/>
      <protection hidden="1"/>
    </xf>
    <xf numFmtId="3" fontId="5" fillId="0" borderId="32" xfId="0" applyNumberFormat="1" applyFont="1" applyBorder="1" applyAlignment="1" applyProtection="1">
      <alignment horizontal="center" vertical="center"/>
      <protection hidden="1"/>
    </xf>
    <xf numFmtId="3" fontId="5" fillId="0" borderId="26" xfId="0" applyNumberFormat="1" applyFont="1" applyBorder="1" applyAlignment="1" applyProtection="1">
      <alignment horizontal="center" vertical="center"/>
      <protection hidden="1"/>
    </xf>
    <xf numFmtId="3" fontId="5" fillId="0" borderId="88" xfId="0" applyNumberFormat="1" applyFont="1" applyBorder="1" applyAlignment="1" applyProtection="1">
      <alignment horizontal="center" vertical="center"/>
      <protection hidden="1"/>
    </xf>
    <xf numFmtId="3" fontId="5" fillId="0" borderId="33" xfId="0" applyNumberFormat="1" applyFont="1" applyBorder="1" applyAlignment="1" applyProtection="1">
      <alignment horizontal="center" vertical="center"/>
      <protection hidden="1"/>
    </xf>
    <xf numFmtId="3" fontId="5" fillId="0" borderId="34" xfId="0" applyNumberFormat="1" applyFont="1" applyBorder="1" applyAlignment="1" applyProtection="1">
      <alignment horizontal="center" vertical="center"/>
      <protection hidden="1"/>
    </xf>
    <xf numFmtId="3" fontId="5" fillId="0" borderId="35" xfId="0" applyNumberFormat="1" applyFont="1" applyBorder="1" applyAlignment="1" applyProtection="1">
      <alignment horizontal="center" vertical="center"/>
      <protection hidden="1"/>
    </xf>
    <xf numFmtId="3" fontId="5" fillId="0" borderId="50" xfId="0" applyNumberFormat="1" applyFont="1" applyBorder="1" applyAlignment="1" applyProtection="1">
      <alignment horizontal="center" vertical="center"/>
      <protection hidden="1"/>
    </xf>
    <xf numFmtId="3" fontId="5" fillId="0" borderId="27" xfId="0" applyNumberFormat="1" applyFont="1" applyBorder="1" applyAlignment="1" applyProtection="1">
      <alignment horizontal="center" vertical="center"/>
      <protection hidden="1"/>
    </xf>
    <xf numFmtId="3" fontId="5" fillId="0" borderId="36" xfId="0" applyNumberFormat="1" applyFont="1" applyBorder="1" applyAlignment="1" applyProtection="1">
      <alignment horizontal="center" vertical="center"/>
      <protection hidden="1"/>
    </xf>
    <xf numFmtId="3" fontId="5" fillId="0" borderId="37" xfId="0" applyNumberFormat="1" applyFont="1" applyBorder="1" applyAlignment="1" applyProtection="1">
      <alignment horizontal="center" vertical="center"/>
      <protection hidden="1"/>
    </xf>
    <xf numFmtId="3" fontId="5" fillId="0" borderId="28" xfId="0" applyNumberFormat="1" applyFont="1" applyBorder="1" applyAlignment="1" applyProtection="1">
      <alignment horizontal="center" vertical="center"/>
      <protection hidden="1"/>
    </xf>
    <xf numFmtId="3" fontId="5" fillId="0" borderId="52" xfId="0" applyNumberFormat="1" applyFont="1" applyBorder="1" applyAlignment="1" applyProtection="1">
      <alignment horizontal="center" vertical="center"/>
      <protection hidden="1"/>
    </xf>
    <xf numFmtId="3" fontId="5" fillId="0" borderId="29" xfId="0" applyNumberFormat="1" applyFont="1" applyBorder="1" applyAlignment="1" applyProtection="1">
      <alignment horizontal="center" vertical="center"/>
      <protection hidden="1"/>
    </xf>
    <xf numFmtId="3" fontId="5" fillId="0" borderId="38" xfId="0" applyNumberFormat="1" applyFont="1" applyBorder="1" applyAlignment="1" applyProtection="1">
      <alignment horizontal="center" vertical="center"/>
      <protection hidden="1"/>
    </xf>
    <xf numFmtId="3" fontId="14" fillId="0" borderId="10" xfId="0" applyNumberFormat="1" applyFont="1" applyBorder="1" applyAlignment="1" applyProtection="1">
      <alignment horizontal="center" vertical="center"/>
      <protection hidden="1"/>
    </xf>
    <xf numFmtId="3" fontId="9" fillId="0" borderId="51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8" fillId="0" borderId="22" xfId="0" applyNumberFormat="1" applyFont="1" applyBorder="1" applyAlignment="1" applyProtection="1">
      <alignment horizontal="center" vertical="center"/>
      <protection hidden="1"/>
    </xf>
    <xf numFmtId="3" fontId="7" fillId="13" borderId="2" xfId="0" applyNumberFormat="1" applyFont="1" applyFill="1" applyBorder="1" applyAlignment="1" applyProtection="1">
      <alignment horizontal="right"/>
      <protection hidden="1"/>
    </xf>
    <xf numFmtId="3" fontId="7" fillId="13" borderId="0" xfId="0" applyNumberFormat="1" applyFont="1" applyFill="1" applyAlignment="1" applyProtection="1">
      <alignment horizontal="right"/>
      <protection hidden="1"/>
    </xf>
    <xf numFmtId="0" fontId="45" fillId="15" borderId="1" xfId="0" applyFont="1" applyFill="1" applyBorder="1" applyAlignment="1" applyProtection="1">
      <alignment horizontal="left"/>
      <protection hidden="1"/>
    </xf>
    <xf numFmtId="0" fontId="5" fillId="15" borderId="2" xfId="0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horizontal="left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left"/>
      <protection hidden="1"/>
    </xf>
    <xf numFmtId="0" fontId="5" fillId="15" borderId="6" xfId="0" applyFont="1" applyFill="1" applyBorder="1" applyAlignment="1" applyProtection="1">
      <alignment horizontal="center"/>
      <protection hidden="1"/>
    </xf>
    <xf numFmtId="0" fontId="5" fillId="15" borderId="5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vertical="center"/>
      <protection hidden="1"/>
    </xf>
    <xf numFmtId="0" fontId="9" fillId="15" borderId="0" xfId="0" applyFont="1" applyFill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center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center" vertical="center"/>
      <protection hidden="1"/>
    </xf>
    <xf numFmtId="0" fontId="5" fillId="15" borderId="9" xfId="0" applyFont="1" applyFill="1" applyBorder="1" applyAlignment="1" applyProtection="1">
      <alignment horizontal="center" vertical="center"/>
      <protection hidden="1"/>
    </xf>
    <xf numFmtId="0" fontId="5" fillId="15" borderId="44" xfId="0" applyFont="1" applyFill="1" applyBorder="1" applyAlignment="1" applyProtection="1">
      <alignment horizontal="center" vertical="center"/>
      <protection hidden="1"/>
    </xf>
    <xf numFmtId="0" fontId="7" fillId="17" borderId="0" xfId="0" applyFont="1" applyFill="1" applyAlignment="1" applyProtection="1">
      <alignment horizontal="left"/>
      <protection hidden="1"/>
    </xf>
    <xf numFmtId="0" fontId="7" fillId="17" borderId="0" xfId="0" applyFont="1" applyFill="1" applyAlignment="1" applyProtection="1">
      <alignment horizontal="center"/>
      <protection hidden="1"/>
    </xf>
    <xf numFmtId="0" fontId="7" fillId="17" borderId="9" xfId="0" applyFont="1" applyFill="1" applyBorder="1" applyAlignment="1" applyProtection="1">
      <alignment horizontal="left"/>
      <protection hidden="1"/>
    </xf>
    <xf numFmtId="0" fontId="7" fillId="17" borderId="9" xfId="0" applyFont="1" applyFill="1" applyBorder="1" applyAlignment="1" applyProtection="1">
      <alignment horizontal="center"/>
      <protection hidden="1"/>
    </xf>
    <xf numFmtId="3" fontId="7" fillId="2" borderId="90" xfId="0" applyNumberFormat="1" applyFont="1" applyFill="1" applyBorder="1" applyAlignment="1" applyProtection="1">
      <alignment horizontal="center" vertical="center"/>
      <protection hidden="1"/>
    </xf>
    <xf numFmtId="3" fontId="5" fillId="3" borderId="95" xfId="0" applyNumberFormat="1" applyFont="1" applyFill="1" applyBorder="1" applyAlignment="1" applyProtection="1">
      <alignment horizontal="center" vertical="center" wrapText="1"/>
      <protection hidden="1"/>
    </xf>
    <xf numFmtId="3" fontId="5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9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 applyProtection="1">
      <alignment horizontal="center" vertical="center"/>
      <protection hidden="1"/>
    </xf>
    <xf numFmtId="3" fontId="5" fillId="8" borderId="137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4" fontId="29" fillId="0" borderId="0" xfId="0" applyNumberFormat="1" applyFont="1" applyAlignment="1">
      <alignment horizontal="left"/>
    </xf>
    <xf numFmtId="3" fontId="7" fillId="2" borderId="42" xfId="0" applyNumberFormat="1" applyFont="1" applyFill="1" applyBorder="1" applyAlignment="1" applyProtection="1">
      <alignment horizontal="center" vertical="center"/>
      <protection hidden="1"/>
    </xf>
    <xf numFmtId="3" fontId="7" fillId="2" borderId="139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8" fontId="5" fillId="0" borderId="43" xfId="0" applyNumberFormat="1" applyFont="1" applyBorder="1" applyAlignment="1" applyProtection="1">
      <alignment horizontal="center"/>
      <protection hidden="1"/>
    </xf>
    <xf numFmtId="168" fontId="7" fillId="0" borderId="4" xfId="0" applyNumberFormat="1" applyFont="1" applyBorder="1" applyAlignment="1" applyProtection="1">
      <alignment horizontal="center"/>
      <protection hidden="1"/>
    </xf>
    <xf numFmtId="168" fontId="5" fillId="0" borderId="42" xfId="0" applyNumberFormat="1" applyFont="1" applyBorder="1" applyAlignment="1" applyProtection="1">
      <alignment horizontal="center"/>
      <protection hidden="1"/>
    </xf>
    <xf numFmtId="168" fontId="7" fillId="0" borderId="18" xfId="0" applyNumberFormat="1" applyFont="1" applyBorder="1" applyAlignment="1" applyProtection="1">
      <alignment horizontal="center"/>
      <protection hidden="1"/>
    </xf>
    <xf numFmtId="168" fontId="5" fillId="0" borderId="18" xfId="0" applyNumberFormat="1" applyFont="1" applyBorder="1" applyAlignment="1" applyProtection="1">
      <alignment horizont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168" fontId="7" fillId="0" borderId="41" xfId="0" applyNumberFormat="1" applyFont="1" applyBorder="1" applyAlignment="1" applyProtection="1">
      <alignment horizontal="left"/>
      <protection hidden="1"/>
    </xf>
    <xf numFmtId="168" fontId="5" fillId="0" borderId="40" xfId="0" applyNumberFormat="1" applyFont="1" applyBorder="1" applyAlignment="1" applyProtection="1">
      <alignment horizontal="center"/>
      <protection hidden="1"/>
    </xf>
    <xf numFmtId="168" fontId="7" fillId="17" borderId="6" xfId="0" applyNumberFormat="1" applyFont="1" applyFill="1" applyBorder="1" applyAlignment="1" applyProtection="1">
      <alignment horizontal="center"/>
      <protection hidden="1"/>
    </xf>
    <xf numFmtId="168" fontId="7" fillId="17" borderId="44" xfId="0" applyNumberFormat="1" applyFont="1" applyFill="1" applyBorder="1" applyAlignment="1" applyProtection="1">
      <alignment horizontal="center"/>
      <protection hidden="1"/>
    </xf>
    <xf numFmtId="4" fontId="14" fillId="0" borderId="9" xfId="0" applyNumberFormat="1" applyFont="1" applyBorder="1" applyAlignment="1" applyProtection="1">
      <alignment horizontal="center" vertical="center"/>
      <protection hidden="1"/>
    </xf>
    <xf numFmtId="4" fontId="8" fillId="0" borderId="23" xfId="0" applyNumberFormat="1" applyFont="1" applyBorder="1" applyAlignment="1" applyProtection="1">
      <alignment horizontal="center" vertical="center"/>
      <protection hidden="1"/>
    </xf>
    <xf numFmtId="4" fontId="9" fillId="0" borderId="22" xfId="0" applyNumberFormat="1" applyFont="1" applyBorder="1" applyAlignment="1" applyProtection="1">
      <alignment horizontal="center" vertical="center"/>
      <protection hidden="1"/>
    </xf>
    <xf numFmtId="3" fontId="8" fillId="2" borderId="17" xfId="0" applyNumberFormat="1" applyFont="1" applyFill="1" applyBorder="1" applyAlignment="1" applyProtection="1">
      <alignment horizontal="center" vertical="center"/>
      <protection hidden="1"/>
    </xf>
    <xf numFmtId="3" fontId="8" fillId="8" borderId="138" xfId="0" applyNumberFormat="1" applyFont="1" applyFill="1" applyBorder="1" applyAlignment="1" applyProtection="1">
      <alignment horizontal="center" vertical="center"/>
      <protection hidden="1"/>
    </xf>
    <xf numFmtId="3" fontId="8" fillId="2" borderId="43" xfId="0" applyNumberFormat="1" applyFont="1" applyFill="1" applyBorder="1" applyAlignment="1" applyProtection="1">
      <alignment horizontal="center" vertical="center"/>
      <protection hidden="1"/>
    </xf>
    <xf numFmtId="3" fontId="8" fillId="2" borderId="140" xfId="0" applyNumberFormat="1" applyFont="1" applyFill="1" applyBorder="1" applyAlignment="1" applyProtection="1">
      <alignment horizontal="center" vertical="center"/>
      <protection hidden="1"/>
    </xf>
    <xf numFmtId="1" fontId="5" fillId="3" borderId="42" xfId="0" applyNumberFormat="1" applyFont="1" applyFill="1" applyBorder="1" applyAlignment="1" applyProtection="1">
      <alignment horizontal="center" vertical="center"/>
      <protection locked="0"/>
    </xf>
    <xf numFmtId="1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142" xfId="1" applyNumberFormat="1" applyFont="1" applyFill="1" applyBorder="1" applyAlignment="1" applyProtection="1">
      <alignment horizontal="center"/>
      <protection hidden="1"/>
    </xf>
    <xf numFmtId="9" fontId="5" fillId="0" borderId="143" xfId="1" applyFont="1" applyFill="1" applyBorder="1" applyAlignment="1" applyProtection="1">
      <alignment horizontal="center"/>
      <protection hidden="1"/>
    </xf>
    <xf numFmtId="2" fontId="5" fillId="0" borderId="143" xfId="1" applyNumberFormat="1" applyFont="1" applyFill="1" applyBorder="1" applyAlignment="1" applyProtection="1">
      <alignment horizontal="center"/>
      <protection hidden="1"/>
    </xf>
    <xf numFmtId="9" fontId="5" fillId="0" borderId="144" xfId="1" applyFont="1" applyFill="1" applyBorder="1" applyAlignment="1" applyProtection="1">
      <alignment horizontal="center"/>
      <protection hidden="1"/>
    </xf>
    <xf numFmtId="9" fontId="19" fillId="0" borderId="145" xfId="1" applyFont="1" applyFill="1" applyBorder="1" applyAlignment="1" applyProtection="1">
      <alignment horizontal="center"/>
      <protection hidden="1"/>
    </xf>
    <xf numFmtId="0" fontId="9" fillId="13" borderId="10" xfId="0" applyFont="1" applyFill="1" applyBorder="1" applyAlignment="1" applyProtection="1">
      <alignment horizontal="center" vertical="center" wrapText="1"/>
      <protection hidden="1"/>
    </xf>
    <xf numFmtId="0" fontId="9" fillId="13" borderId="4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4" xfId="0" applyNumberFormat="1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3" fontId="9" fillId="0" borderId="0" xfId="0" applyNumberFormat="1" applyFont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3" fontId="10" fillId="0" borderId="6" xfId="0" applyNumberFormat="1" applyFont="1" applyBorder="1" applyAlignment="1" applyProtection="1">
      <alignment horizontal="center" vertical="center" wrapText="1"/>
      <protection hidden="1"/>
    </xf>
    <xf numFmtId="4" fontId="9" fillId="13" borderId="10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4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Border="1" applyAlignment="1" applyProtection="1">
      <alignment horizontal="left" vertical="center" wrapText="1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5" fillId="0" borderId="52" xfId="0" applyFont="1" applyBorder="1" applyAlignment="1" applyProtection="1">
      <alignment vertical="center" wrapText="1"/>
      <protection hidden="1"/>
    </xf>
    <xf numFmtId="3" fontId="5" fillId="0" borderId="52" xfId="0" applyNumberFormat="1" applyFont="1" applyBorder="1" applyAlignment="1" applyProtection="1">
      <alignment horizontal="center" vertical="center" wrapText="1"/>
      <protection hidden="1"/>
    </xf>
    <xf numFmtId="3" fontId="5" fillId="0" borderId="38" xfId="0" applyNumberFormat="1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vertical="center" wrapText="1"/>
      <protection hidden="1"/>
    </xf>
    <xf numFmtId="3" fontId="8" fillId="0" borderId="51" xfId="0" applyNumberFormat="1" applyFont="1" applyBorder="1" applyAlignment="1" applyProtection="1">
      <alignment horizontal="center" vertical="center" wrapText="1"/>
      <protection hidden="1"/>
    </xf>
    <xf numFmtId="3" fontId="7" fillId="0" borderId="39" xfId="0" applyNumberFormat="1" applyFont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 applyAlignment="1">
      <alignment horizontal="center" vertical="center" wrapText="1"/>
    </xf>
    <xf numFmtId="0" fontId="43" fillId="14" borderId="10" xfId="0" applyFont="1" applyFill="1" applyBorder="1" applyAlignment="1" applyProtection="1">
      <alignment horizontal="left" vertical="center"/>
      <protection hidden="1"/>
    </xf>
    <xf numFmtId="0" fontId="27" fillId="14" borderId="11" xfId="0" applyFont="1" applyFill="1" applyBorder="1" applyAlignment="1">
      <alignment horizontal="left" vertical="center"/>
    </xf>
    <xf numFmtId="0" fontId="44" fillId="14" borderId="11" xfId="0" applyFont="1" applyFill="1" applyBorder="1" applyAlignment="1" applyProtection="1">
      <alignment vertical="center" wrapText="1"/>
      <protection hidden="1"/>
    </xf>
    <xf numFmtId="0" fontId="27" fillId="14" borderId="11" xfId="0" applyFont="1" applyFill="1" applyBorder="1" applyAlignment="1">
      <alignment vertical="center" wrapText="1"/>
    </xf>
    <xf numFmtId="0" fontId="27" fillId="14" borderId="41" xfId="0" applyFont="1" applyFill="1" applyBorder="1" applyAlignment="1">
      <alignment vertical="center" wrapText="1"/>
    </xf>
    <xf numFmtId="0" fontId="7" fillId="0" borderId="3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50" xfId="0" applyFont="1" applyBorder="1" applyAlignment="1" applyProtection="1">
      <alignment vertical="center" wrapText="1"/>
      <protection hidden="1"/>
    </xf>
    <xf numFmtId="3" fontId="5" fillId="0" borderId="50" xfId="0" applyNumberFormat="1" applyFont="1" applyBorder="1" applyAlignment="1" applyProtection="1">
      <alignment horizontal="center" vertical="center" wrapText="1"/>
      <protection hidden="1"/>
    </xf>
    <xf numFmtId="3" fontId="5" fillId="0" borderId="36" xfId="0" applyNumberFormat="1" applyFont="1" applyBorder="1" applyAlignment="1" applyProtection="1">
      <alignment horizontal="center"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41" xfId="0" applyFont="1" applyFill="1" applyBorder="1" applyAlignment="1" applyProtection="1">
      <alignment horizontal="center" vertical="center" wrapText="1"/>
      <protection hidden="1"/>
    </xf>
    <xf numFmtId="4" fontId="9" fillId="5" borderId="10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41" xfId="0" applyNumberFormat="1" applyFont="1" applyFill="1" applyBorder="1" applyAlignment="1" applyProtection="1">
      <alignment horizontal="center" vertical="center" wrapText="1"/>
      <protection hidden="1"/>
    </xf>
    <xf numFmtId="4" fontId="7" fillId="6" borderId="10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11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41" xfId="0" applyNumberFormat="1" applyFont="1" applyFill="1" applyBorder="1" applyAlignment="1" applyProtection="1">
      <alignment horizontal="center" vertical="center" wrapText="1"/>
      <protection hidden="1"/>
    </xf>
    <xf numFmtId="4" fontId="9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4" xfId="0" applyNumberFormat="1" applyFont="1" applyBorder="1" applyAlignment="1" applyProtection="1">
      <alignment horizontal="center" vertical="center" wrapText="1"/>
      <protection hidden="1"/>
    </xf>
    <xf numFmtId="4" fontId="9" fillId="0" borderId="0" xfId="0" applyNumberFormat="1" applyFont="1" applyAlignment="1" applyProtection="1">
      <alignment horizontal="center" vertical="center" wrapText="1"/>
      <protection hidden="1"/>
    </xf>
    <xf numFmtId="4" fontId="10" fillId="0" borderId="0" xfId="0" applyNumberFormat="1" applyFont="1" applyAlignment="1" applyProtection="1">
      <alignment horizontal="center" vertical="center" wrapText="1"/>
      <protection hidden="1"/>
    </xf>
    <xf numFmtId="4" fontId="10" fillId="0" borderId="6" xfId="0" applyNumberFormat="1" applyFont="1" applyBorder="1" applyAlignment="1" applyProtection="1">
      <alignment horizontal="center" vertical="center" wrapText="1"/>
      <protection hidden="1"/>
    </xf>
    <xf numFmtId="3" fontId="5" fillId="0" borderId="59" xfId="0" applyNumberFormat="1" applyFont="1" applyBorder="1" applyAlignment="1" applyProtection="1">
      <alignment horizontal="center" vertical="center" wrapText="1"/>
      <protection hidden="1"/>
    </xf>
    <xf numFmtId="3" fontId="5" fillId="0" borderId="34" xfId="0" applyNumberFormat="1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7" fillId="0" borderId="53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vertical="center" wrapText="1"/>
      <protection hidden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vertical="center" wrapText="1"/>
      <protection hidden="1"/>
    </xf>
    <xf numFmtId="0" fontId="5" fillId="0" borderId="57" xfId="0" applyFont="1" applyBorder="1" applyAlignment="1" applyProtection="1">
      <alignment horizontal="center" vertical="center" wrapText="1"/>
      <protection hidden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7" fillId="0" borderId="32" xfId="0" applyFont="1" applyBorder="1" applyAlignment="1" applyProtection="1">
      <alignment horizontal="left" vertical="center" wrapText="1"/>
      <protection hidden="1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59" xfId="0" applyFont="1" applyBorder="1" applyAlignment="1" applyProtection="1">
      <alignment vertical="center" wrapText="1"/>
      <protection hidden="1"/>
    </xf>
    <xf numFmtId="0" fontId="1" fillId="0" borderId="46" xfId="0" applyFont="1" applyBorder="1" applyAlignment="1" applyProtection="1">
      <alignment horizontal="left"/>
      <protection hidden="1"/>
    </xf>
    <xf numFmtId="0" fontId="0" fillId="0" borderId="25" xfId="0" applyBorder="1"/>
    <xf numFmtId="0" fontId="0" fillId="0" borderId="36" xfId="0" applyBorder="1"/>
    <xf numFmtId="0" fontId="17" fillId="4" borderId="46" xfId="0" applyFont="1" applyFill="1" applyBorder="1" applyAlignment="1" applyProtection="1">
      <alignment horizontal="left"/>
      <protection hidden="1"/>
    </xf>
    <xf numFmtId="0" fontId="3" fillId="0" borderId="46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9" xfId="0" applyBorder="1"/>
    <xf numFmtId="0" fontId="0" fillId="0" borderId="86" xfId="0" applyBorder="1"/>
    <xf numFmtId="0" fontId="2" fillId="0" borderId="1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5" xfId="0" applyFont="1" applyBorder="1" applyAlignment="1" applyProtection="1">
      <alignment horizontal="left"/>
      <protection hidden="1"/>
    </xf>
    <xf numFmtId="0" fontId="0" fillId="0" borderId="13" xfId="0" applyBorder="1"/>
    <xf numFmtId="0" fontId="0" fillId="0" borderId="34" xfId="0" applyBorder="1"/>
    <xf numFmtId="3" fontId="5" fillId="2" borderId="6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61" xfId="0" applyNumberFormat="1" applyFill="1" applyBorder="1" applyAlignment="1" applyProtection="1">
      <alignment horizontal="center" vertical="center" wrapText="1"/>
      <protection hidden="1"/>
    </xf>
    <xf numFmtId="3" fontId="5" fillId="2" borderId="61" xfId="0" applyNumberFormat="1" applyFont="1" applyFill="1" applyBorder="1" applyAlignment="1" applyProtection="1">
      <alignment horizontal="center" vertical="center" wrapText="1"/>
      <protection hidden="1"/>
    </xf>
    <xf numFmtId="3" fontId="5" fillId="3" borderId="62" xfId="0" applyNumberFormat="1" applyFont="1" applyFill="1" applyBorder="1" applyAlignment="1" applyProtection="1">
      <alignment horizontal="center" vertical="center" wrapText="1"/>
      <protection hidden="1"/>
    </xf>
    <xf numFmtId="3" fontId="0" fillId="3" borderId="63" xfId="0" applyNumberFormat="1" applyFill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wrapText="1"/>
      <protection hidden="1"/>
    </xf>
    <xf numFmtId="0" fontId="3" fillId="0" borderId="65" xfId="0" applyFont="1" applyBorder="1" applyAlignment="1" applyProtection="1">
      <alignment wrapText="1"/>
      <protection hidden="1"/>
    </xf>
    <xf numFmtId="0" fontId="9" fillId="0" borderId="66" xfId="0" applyFont="1" applyBorder="1" applyAlignment="1" applyProtection="1">
      <alignment horizontal="center" vertical="center" wrapText="1"/>
      <protection hidden="1"/>
    </xf>
    <xf numFmtId="0" fontId="9" fillId="0" borderId="67" xfId="0" applyFont="1" applyBorder="1" applyAlignment="1" applyProtection="1">
      <alignment horizontal="center" vertical="center" wrapText="1"/>
      <protection hidden="1"/>
    </xf>
    <xf numFmtId="0" fontId="10" fillId="0" borderId="68" xfId="0" applyFont="1" applyBorder="1" applyAlignment="1" applyProtection="1">
      <alignment horizontal="center" wrapText="1"/>
      <protection hidden="1"/>
    </xf>
    <xf numFmtId="3" fontId="8" fillId="0" borderId="20" xfId="0" applyNumberFormat="1" applyFont="1" applyBorder="1" applyAlignment="1" applyProtection="1">
      <alignment horizontal="center" vertical="center" wrapText="1"/>
      <protection hidden="1"/>
    </xf>
    <xf numFmtId="3" fontId="5" fillId="0" borderId="9" xfId="0" applyNumberFormat="1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wrapText="1"/>
      <protection hidden="1"/>
    </xf>
    <xf numFmtId="0" fontId="4" fillId="0" borderId="14" xfId="0" applyFont="1" applyBorder="1" applyAlignment="1" applyProtection="1">
      <alignment wrapText="1"/>
      <protection hidden="1"/>
    </xf>
    <xf numFmtId="0" fontId="9" fillId="0" borderId="70" xfId="0" applyFont="1" applyBorder="1" applyAlignment="1" applyProtection="1">
      <alignment horizontal="left" wrapText="1"/>
      <protection hidden="1"/>
    </xf>
    <xf numFmtId="0" fontId="10" fillId="0" borderId="60" xfId="0" applyFont="1" applyBorder="1" applyAlignment="1" applyProtection="1">
      <alignment horizontal="left" wrapText="1"/>
      <protection hidden="1"/>
    </xf>
    <xf numFmtId="0" fontId="10" fillId="0" borderId="71" xfId="0" applyFont="1" applyBorder="1" applyAlignment="1" applyProtection="1">
      <alignment wrapText="1"/>
      <protection hidden="1"/>
    </xf>
    <xf numFmtId="3" fontId="8" fillId="0" borderId="62" xfId="0" applyNumberFormat="1" applyFont="1" applyBorder="1" applyAlignment="1" applyProtection="1">
      <alignment horizontal="center" vertical="center" wrapText="1"/>
      <protection hidden="1"/>
    </xf>
    <xf numFmtId="3" fontId="13" fillId="0" borderId="63" xfId="0" applyNumberFormat="1" applyFont="1" applyBorder="1" applyAlignment="1" applyProtection="1">
      <alignment horizontal="center" vertical="center" wrapText="1"/>
      <protection hidden="1"/>
    </xf>
    <xf numFmtId="3" fontId="5" fillId="2" borderId="7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2" xfId="0" applyNumberFormat="1" applyFill="1" applyBorder="1" applyAlignment="1" applyProtection="1">
      <alignment horizontal="center" vertical="center" wrapText="1"/>
      <protection hidden="1"/>
    </xf>
    <xf numFmtId="3" fontId="5" fillId="2" borderId="7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73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4" xfId="0" applyNumberFormat="1" applyFill="1" applyBorder="1" applyAlignment="1" applyProtection="1">
      <alignment horizontal="center" vertical="center" wrapText="1"/>
      <protection hidden="1"/>
    </xf>
    <xf numFmtId="3" fontId="0" fillId="2" borderId="75" xfId="0" applyNumberFormat="1" applyFill="1" applyBorder="1" applyAlignment="1" applyProtection="1">
      <alignment horizontal="center" vertical="center" wrapText="1"/>
      <protection hidden="1"/>
    </xf>
    <xf numFmtId="0" fontId="9" fillId="0" borderId="76" xfId="0" applyFont="1" applyBorder="1" applyAlignment="1" applyProtection="1">
      <alignment horizontal="left" wrapText="1"/>
      <protection hidden="1"/>
    </xf>
    <xf numFmtId="0" fontId="10" fillId="0" borderId="77" xfId="0" applyFont="1" applyBorder="1" applyAlignment="1" applyProtection="1">
      <alignment horizontal="left" wrapText="1"/>
      <protection hidden="1"/>
    </xf>
    <xf numFmtId="0" fontId="10" fillId="0" borderId="78" xfId="0" applyFont="1" applyBorder="1" applyAlignment="1" applyProtection="1">
      <alignment wrapText="1"/>
      <protection hidden="1"/>
    </xf>
    <xf numFmtId="3" fontId="8" fillId="0" borderId="63" xfId="0" applyNumberFormat="1" applyFont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vertical="center" wrapText="1"/>
      <protection hidden="1"/>
    </xf>
    <xf numFmtId="0" fontId="9" fillId="0" borderId="76" xfId="0" applyFont="1" applyBorder="1" applyAlignment="1" applyProtection="1">
      <alignment horizontal="left" vertical="center" wrapText="1"/>
      <protection hidden="1"/>
    </xf>
    <xf numFmtId="0" fontId="10" fillId="0" borderId="77" xfId="0" applyFont="1" applyBorder="1" applyAlignment="1" applyProtection="1">
      <alignment horizontal="left" vertical="center" wrapText="1"/>
      <protection hidden="1"/>
    </xf>
    <xf numFmtId="3" fontId="5" fillId="2" borderId="79" xfId="0" applyNumberFormat="1" applyFont="1" applyFill="1" applyBorder="1" applyAlignment="1" applyProtection="1">
      <alignment horizontal="center" vertical="center" wrapText="1"/>
      <protection hidden="1"/>
    </xf>
    <xf numFmtId="3" fontId="5" fillId="3" borderId="47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32" xfId="0" applyFont="1" applyBorder="1" applyAlignment="1" applyProtection="1">
      <alignment horizontal="left" vertical="center" wrapText="1"/>
      <protection hidden="1"/>
    </xf>
    <xf numFmtId="0" fontId="10" fillId="0" borderId="24" xfId="0" applyFont="1" applyBorder="1" applyAlignment="1" applyProtection="1">
      <alignment horizontal="left" vertical="center" wrapText="1"/>
      <protection hidden="1"/>
    </xf>
    <xf numFmtId="0" fontId="10" fillId="0" borderId="59" xfId="0" applyFont="1" applyBorder="1" applyAlignment="1" applyProtection="1">
      <alignment wrapText="1"/>
      <protection hidden="1"/>
    </xf>
    <xf numFmtId="3" fontId="5" fillId="2" borderId="8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2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7" fillId="14" borderId="10" xfId="0" applyFont="1" applyFill="1" applyBorder="1" applyProtection="1">
      <protection hidden="1"/>
    </xf>
    <xf numFmtId="0" fontId="0" fillId="0" borderId="11" xfId="0" applyBorder="1"/>
    <xf numFmtId="0" fontId="0" fillId="0" borderId="41" xfId="0" applyBorder="1"/>
    <xf numFmtId="0" fontId="7" fillId="8" borderId="0" xfId="0" applyFont="1" applyFill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wrapText="1"/>
      <protection hidden="1"/>
    </xf>
    <xf numFmtId="0" fontId="7" fillId="8" borderId="9" xfId="0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wrapText="1"/>
      <protection hidden="1"/>
    </xf>
    <xf numFmtId="0" fontId="2" fillId="8" borderId="86" xfId="0" applyFont="1" applyFill="1" applyBorder="1" applyAlignment="1" applyProtection="1">
      <alignment horizontal="center" wrapText="1"/>
      <protection hidden="1"/>
    </xf>
    <xf numFmtId="0" fontId="7" fillId="8" borderId="86" xfId="0" applyFont="1" applyFill="1" applyBorder="1" applyAlignment="1" applyProtection="1">
      <alignment horizontal="center" vertical="center" wrapText="1"/>
      <protection hidden="1"/>
    </xf>
    <xf numFmtId="0" fontId="2" fillId="8" borderId="44" xfId="0" applyFont="1" applyFill="1" applyBorder="1" applyAlignment="1" applyProtection="1">
      <alignment horizontal="center" wrapText="1"/>
      <protection hidden="1"/>
    </xf>
    <xf numFmtId="14" fontId="5" fillId="8" borderId="2" xfId="0" applyNumberFormat="1" applyFont="1" applyFill="1" applyBorder="1" applyAlignment="1" applyProtection="1">
      <alignment horizontal="center" wrapText="1"/>
      <protection hidden="1"/>
    </xf>
    <xf numFmtId="0" fontId="0" fillId="8" borderId="2" xfId="0" applyFill="1" applyBorder="1" applyAlignment="1" applyProtection="1">
      <alignment horizontal="center" wrapText="1"/>
      <protection hidden="1"/>
    </xf>
    <xf numFmtId="14" fontId="5" fillId="8" borderId="4" xfId="0" applyNumberFormat="1" applyFont="1" applyFill="1" applyBorder="1" applyAlignment="1" applyProtection="1">
      <alignment horizontal="center" wrapText="1"/>
      <protection hidden="1"/>
    </xf>
    <xf numFmtId="0" fontId="7" fillId="0" borderId="80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wrapText="1"/>
      <protection hidden="1"/>
    </xf>
    <xf numFmtId="0" fontId="5" fillId="0" borderId="80" xfId="0" applyFont="1" applyBorder="1" applyAlignment="1" applyProtection="1">
      <alignment horizontal="center" wrapText="1"/>
      <protection hidden="1"/>
    </xf>
    <xf numFmtId="0" fontId="7" fillId="0" borderId="141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wrapText="1"/>
      <protection hidden="1"/>
    </xf>
    <xf numFmtId="0" fontId="5" fillId="8" borderId="9" xfId="0" applyFont="1" applyFill="1" applyBorder="1" applyAlignment="1" applyProtection="1">
      <alignment horizontal="center" wrapText="1"/>
      <protection hidden="1"/>
    </xf>
    <xf numFmtId="0" fontId="0" fillId="8" borderId="9" xfId="0" applyFill="1" applyBorder="1" applyAlignment="1" applyProtection="1">
      <alignment horizontal="center" wrapText="1"/>
      <protection hidden="1"/>
    </xf>
    <xf numFmtId="0" fontId="5" fillId="8" borderId="44" xfId="0" applyFont="1" applyFill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8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wrapText="1"/>
      <protection hidden="1"/>
    </xf>
    <xf numFmtId="0" fontId="5" fillId="0" borderId="57" xfId="0" applyFont="1" applyBorder="1" applyAlignment="1" applyProtection="1">
      <alignment horizont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wrapText="1"/>
      <protection hidden="1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0" fontId="4" fillId="0" borderId="65" xfId="0" applyFont="1" applyBorder="1" applyAlignment="1" applyProtection="1">
      <alignment wrapText="1"/>
      <protection hidden="1"/>
    </xf>
    <xf numFmtId="0" fontId="4" fillId="0" borderId="136" xfId="0" applyFont="1" applyBorder="1" applyAlignment="1" applyProtection="1">
      <alignment wrapText="1"/>
      <protection hidden="1"/>
    </xf>
    <xf numFmtId="0" fontId="42" fillId="0" borderId="120" xfId="0" applyFont="1" applyBorder="1" applyAlignment="1">
      <alignment horizontal="left" vertical="center"/>
    </xf>
    <xf numFmtId="0" fontId="42" fillId="0" borderId="121" xfId="0" applyFont="1" applyBorder="1" applyAlignment="1">
      <alignment horizontal="left" vertical="center"/>
    </xf>
    <xf numFmtId="0" fontId="42" fillId="0" borderId="122" xfId="0" applyFont="1" applyBorder="1" applyAlignment="1">
      <alignment horizontal="left" vertical="center"/>
    </xf>
    <xf numFmtId="0" fontId="41" fillId="0" borderId="87" xfId="0" applyFont="1" applyBorder="1" applyAlignment="1" applyProtection="1">
      <alignment horizontal="left" vertical="center"/>
      <protection hidden="1"/>
    </xf>
    <xf numFmtId="0" fontId="42" fillId="0" borderId="56" xfId="0" applyFont="1" applyBorder="1" applyAlignment="1" applyProtection="1">
      <alignment horizontal="left" vertical="center"/>
      <protection hidden="1"/>
    </xf>
    <xf numFmtId="0" fontId="0" fillId="0" borderId="56" xfId="0" applyBorder="1" applyAlignment="1">
      <alignment vertical="center"/>
    </xf>
    <xf numFmtId="0" fontId="40" fillId="10" borderId="10" xfId="0" applyFont="1" applyFill="1" applyBorder="1" applyAlignment="1" applyProtection="1">
      <alignment horizontal="center" vertical="center"/>
      <protection hidden="1"/>
    </xf>
    <xf numFmtId="0" fontId="40" fillId="10" borderId="11" xfId="0" applyFont="1" applyFill="1" applyBorder="1" applyAlignment="1" applyProtection="1">
      <alignment horizontal="center" vertical="center"/>
      <protection hidden="1"/>
    </xf>
    <xf numFmtId="0" fontId="40" fillId="10" borderId="41" xfId="0" applyFont="1" applyFill="1" applyBorder="1" applyAlignment="1" applyProtection="1">
      <alignment horizontal="center" vertical="center"/>
      <protection hidden="1"/>
    </xf>
    <xf numFmtId="0" fontId="42" fillId="0" borderId="101" xfId="0" applyFont="1" applyBorder="1" applyAlignment="1">
      <alignment horizontal="center"/>
    </xf>
    <xf numFmtId="0" fontId="42" fillId="0" borderId="113" xfId="0" applyFont="1" applyBorder="1" applyAlignment="1">
      <alignment horizontal="center"/>
    </xf>
    <xf numFmtId="0" fontId="42" fillId="0" borderId="116" xfId="0" applyFont="1" applyBorder="1" applyAlignment="1">
      <alignment horizontal="left" vertical="center"/>
    </xf>
    <xf numFmtId="0" fontId="42" fillId="0" borderId="117" xfId="0" applyFont="1" applyBorder="1" applyAlignment="1">
      <alignment horizontal="left" vertical="center"/>
    </xf>
    <xf numFmtId="0" fontId="42" fillId="0" borderId="118" xfId="0" applyFont="1" applyBorder="1" applyAlignment="1">
      <alignment horizontal="left" vertical="center"/>
    </xf>
    <xf numFmtId="0" fontId="42" fillId="0" borderId="123" xfId="0" applyFont="1" applyBorder="1" applyAlignment="1">
      <alignment horizontal="left" vertical="center"/>
    </xf>
    <xf numFmtId="0" fontId="42" fillId="0" borderId="101" xfId="0" applyFont="1" applyBorder="1" applyAlignment="1">
      <alignment horizontal="left" vertical="center"/>
    </xf>
    <xf numFmtId="0" fontId="42" fillId="0" borderId="124" xfId="0" applyFont="1" applyBorder="1" applyAlignment="1">
      <alignment horizontal="left" vertical="center"/>
    </xf>
    <xf numFmtId="0" fontId="2" fillId="0" borderId="9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8" xfId="0" applyFont="1" applyBorder="1" applyAlignment="1">
      <alignment wrapText="1"/>
    </xf>
    <xf numFmtId="0" fontId="35" fillId="12" borderId="80" xfId="0" applyFont="1" applyFill="1" applyBorder="1"/>
    <xf numFmtId="0" fontId="1" fillId="0" borderId="80" xfId="0" applyFont="1" applyBorder="1"/>
    <xf numFmtId="0" fontId="1" fillId="0" borderId="109" xfId="0" applyFont="1" applyBorder="1"/>
    <xf numFmtId="0" fontId="35" fillId="12" borderId="108" xfId="0" applyFont="1" applyFill="1" applyBorder="1"/>
    <xf numFmtId="0" fontId="33" fillId="0" borderId="97" xfId="0" applyFont="1" applyBorder="1" applyAlignment="1">
      <alignment vertical="center"/>
    </xf>
    <xf numFmtId="0" fontId="1" fillId="0" borderId="0" xfId="0" applyFont="1"/>
    <xf numFmtId="0" fontId="1" fillId="0" borderId="98" xfId="0" applyFont="1" applyBorder="1"/>
    <xf numFmtId="0" fontId="32" fillId="0" borderId="97" xfId="0" applyFont="1" applyBorder="1"/>
    <xf numFmtId="0" fontId="29" fillId="0" borderId="106" xfId="0" applyFont="1" applyBorder="1"/>
    <xf numFmtId="0" fontId="1" fillId="0" borderId="107" xfId="0" applyFont="1" applyBorder="1"/>
    <xf numFmtId="0" fontId="1" fillId="0" borderId="111" xfId="0" applyFont="1" applyBorder="1"/>
    <xf numFmtId="0" fontId="29" fillId="0" borderId="110" xfId="0" applyFont="1" applyBorder="1"/>
    <xf numFmtId="0" fontId="1" fillId="0" borderId="85" xfId="0" applyFont="1" applyBorder="1"/>
    <xf numFmtId="0" fontId="27" fillId="9" borderId="80" xfId="0" applyFont="1" applyFill="1" applyBorder="1" applyAlignment="1">
      <alignment horizontal="center"/>
    </xf>
  </cellXfs>
  <cellStyles count="6">
    <cellStyle name="Currency" xfId="3" builtinId="4"/>
    <cellStyle name="Currency 2" xfId="5" xr:uid="{920B48D7-031C-48AC-8488-89DCB3FC8D7D}"/>
    <cellStyle name="Normal" xfId="0" builtinId="0"/>
    <cellStyle name="Normal 3" xfId="2" xr:uid="{00000000-0005-0000-0000-000002000000}"/>
    <cellStyle name="Normal 5" xfId="4" xr:uid="{E74C755A-1519-4AD1-B515-F83654B06C4C}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122766</xdr:colOff>
      <xdr:row>0</xdr:row>
      <xdr:rowOff>0</xdr:rowOff>
    </xdr:from>
    <xdr:to>
      <xdr:col>16</xdr:col>
      <xdr:colOff>196259</xdr:colOff>
      <xdr:row>5</xdr:row>
      <xdr:rowOff>236713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099" y="0"/>
          <a:ext cx="1218763" cy="123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100854</xdr:colOff>
      <xdr:row>81</xdr:row>
      <xdr:rowOff>409636</xdr:rowOff>
    </xdr:from>
    <xdr:to>
      <xdr:col>8</xdr:col>
      <xdr:colOff>100854</xdr:colOff>
      <xdr:row>83</xdr:row>
      <xdr:rowOff>22023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854" y="17207254"/>
          <a:ext cx="5356412" cy="3183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Engineering Inspector:_____________________________  Date:____________</a:t>
          </a:r>
        </a:p>
      </xdr:txBody>
    </xdr:sp>
    <xdr:clientData/>
  </xdr:twoCellAnchor>
  <xdr:twoCellAnchor>
    <xdr:from>
      <xdr:col>0</xdr:col>
      <xdr:colOff>100854</xdr:colOff>
      <xdr:row>84</xdr:row>
      <xdr:rowOff>86535</xdr:rowOff>
    </xdr:from>
    <xdr:to>
      <xdr:col>8</xdr:col>
      <xdr:colOff>100854</xdr:colOff>
      <xdr:row>86</xdr:row>
      <xdr:rowOff>112057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0854" y="17769417"/>
          <a:ext cx="5356412" cy="3841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Regional Manager:________________________________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88948</xdr:colOff>
      <xdr:row>81</xdr:row>
      <xdr:rowOff>5291</xdr:rowOff>
    </xdr:from>
    <xdr:to>
      <xdr:col>8</xdr:col>
      <xdr:colOff>88948</xdr:colOff>
      <xdr:row>81</xdr:row>
      <xdr:rowOff>373061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948" y="19983979"/>
          <a:ext cx="5369719" cy="3677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Project Services:__________________________________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464343</xdr:colOff>
      <xdr:row>80</xdr:row>
      <xdr:rowOff>205051</xdr:rowOff>
    </xdr:from>
    <xdr:to>
      <xdr:col>17</xdr:col>
      <xdr:colOff>47625</xdr:colOff>
      <xdr:row>82</xdr:row>
      <xdr:rowOff>39686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34062" y="19969426"/>
          <a:ext cx="5703094" cy="57282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Head of Roads Capital Programme:_________________________  Date:_____________</a:t>
          </a:r>
        </a:p>
      </xdr:txBody>
    </xdr:sp>
    <xdr:clientData/>
  </xdr:twoCellAnchor>
  <xdr:twoCellAnchor>
    <xdr:from>
      <xdr:col>8</xdr:col>
      <xdr:colOff>476249</xdr:colOff>
      <xdr:row>81</xdr:row>
      <xdr:rowOff>417574</xdr:rowOff>
    </xdr:from>
    <xdr:to>
      <xdr:col>17</xdr:col>
      <xdr:colOff>47624</xdr:colOff>
      <xdr:row>84</xdr:row>
      <xdr:rowOff>24666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32661" y="17215192"/>
          <a:ext cx="5700992" cy="49235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of Capital Programme:____________________________  Date:_____________</a:t>
          </a:r>
        </a:p>
      </xdr:txBody>
    </xdr:sp>
    <xdr:clientData/>
  </xdr:twoCellAnchor>
  <xdr:twoCellAnchor>
    <xdr:from>
      <xdr:col>8</xdr:col>
      <xdr:colOff>488156</xdr:colOff>
      <xdr:row>84</xdr:row>
      <xdr:rowOff>85209</xdr:rowOff>
    </xdr:from>
    <xdr:to>
      <xdr:col>17</xdr:col>
      <xdr:colOff>107674</xdr:colOff>
      <xdr:row>87</xdr:row>
      <xdr:rowOff>11204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44568" y="17768091"/>
          <a:ext cx="5749135" cy="46387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Chief Executive:_________________________________________ Date:_____________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307181</xdr:colOff>
      <xdr:row>0</xdr:row>
      <xdr:rowOff>38101</xdr:rowOff>
    </xdr:from>
    <xdr:to>
      <xdr:col>6</xdr:col>
      <xdr:colOff>992981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52FE-6AD5-4D8E-8BD6-5D3B5A3F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6831" y="38101"/>
          <a:ext cx="685800" cy="485774"/>
        </a:xfrm>
        <a:prstGeom prst="rect">
          <a:avLst/>
        </a:prstGeom>
      </xdr:spPr>
    </xdr:pic>
    <xdr:clientData/>
  </xdr:twoCellAnchor>
  <xdr:twoCellAnchor editAs="oneCell">
    <xdr:from>
      <xdr:col>6</xdr:col>
      <xdr:colOff>230981</xdr:colOff>
      <xdr:row>0</xdr:row>
      <xdr:rowOff>28575</xdr:rowOff>
    </xdr:from>
    <xdr:to>
      <xdr:col>6</xdr:col>
      <xdr:colOff>916781</xdr:colOff>
      <xdr:row>0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63FCFB-EE15-4695-ADC2-FC5CB38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0631" y="28575"/>
          <a:ext cx="6858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1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63"/>
  <sheetViews>
    <sheetView showZeros="0" tabSelected="1" topLeftCell="A4" zoomScale="70" zoomScaleNormal="70" zoomScaleSheetLayoutView="70" workbookViewId="0">
      <selection activeCell="E32" sqref="E32"/>
    </sheetView>
  </sheetViews>
  <sheetFormatPr defaultColWidth="9.140625" defaultRowHeight="14.25" outlineLevelRow="1" outlineLevelCol="1" x14ac:dyDescent="0.2"/>
  <cols>
    <col min="1" max="1" width="2.42578125" style="1" customWidth="1"/>
    <col min="2" max="2" width="29.28515625" style="1" customWidth="1"/>
    <col min="3" max="3" width="19.140625" style="1" customWidth="1"/>
    <col min="4" max="4" width="8.140625" style="1" customWidth="1"/>
    <col min="5" max="5" width="22.5703125" style="1" customWidth="1"/>
    <col min="6" max="6" width="21.5703125" style="1" customWidth="1"/>
    <col min="7" max="8" width="14.5703125" style="1" hidden="1" customWidth="1" outlineLevel="1"/>
    <col min="9" max="9" width="19.140625" style="1" customWidth="1" collapsed="1"/>
    <col min="10" max="10" width="17.5703125" style="1" customWidth="1"/>
    <col min="11" max="11" width="13" style="1" bestFit="1" customWidth="1"/>
    <col min="12" max="12" width="1" style="1" customWidth="1"/>
    <col min="13" max="13" width="8.85546875" style="1" customWidth="1"/>
    <col min="14" max="14" width="9.85546875" style="1" customWidth="1"/>
    <col min="15" max="15" width="10.85546875" style="1" bestFit="1" customWidth="1"/>
    <col min="16" max="16" width="16.7109375" style="1" bestFit="1" customWidth="1"/>
    <col min="17" max="17" width="25.42578125" style="1" customWidth="1"/>
    <col min="18" max="18" width="2.42578125" style="1" customWidth="1"/>
    <col min="19" max="16384" width="9.140625" style="1"/>
  </cols>
  <sheetData>
    <row r="1" spans="2:17" ht="1.5" customHeight="1" x14ac:dyDescent="0.2"/>
    <row r="2" spans="2:17" ht="9" customHeight="1" thickBot="1" x14ac:dyDescent="0.25"/>
    <row r="3" spans="2:17" ht="14.25" customHeight="1" x14ac:dyDescent="0.2">
      <c r="B3" s="2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4"/>
      <c r="O3" s="3"/>
      <c r="P3" s="3"/>
      <c r="Q3" s="5"/>
    </row>
    <row r="4" spans="2:17" ht="36.75" customHeight="1" x14ac:dyDescent="0.25">
      <c r="B4" s="6" t="s">
        <v>3</v>
      </c>
      <c r="C4" s="553"/>
      <c r="D4" s="553"/>
      <c r="E4" s="553"/>
      <c r="F4" s="553"/>
      <c r="G4" s="553"/>
      <c r="H4" s="553"/>
      <c r="I4" s="554"/>
      <c r="J4" s="7" t="s">
        <v>60</v>
      </c>
      <c r="K4" s="553"/>
      <c r="L4" s="553"/>
      <c r="M4" s="553"/>
      <c r="N4" s="555"/>
      <c r="Q4" s="8"/>
    </row>
    <row r="5" spans="2:17" ht="17.25" customHeight="1" x14ac:dyDescent="0.2">
      <c r="B5" s="9"/>
      <c r="I5" s="10"/>
      <c r="N5" s="10"/>
      <c r="Q5" s="8"/>
    </row>
    <row r="6" spans="2:17" s="11" customFormat="1" ht="36" customHeight="1" thickBot="1" x14ac:dyDescent="0.25">
      <c r="B6" s="12" t="s">
        <v>4</v>
      </c>
      <c r="C6" s="556"/>
      <c r="D6" s="557"/>
      <c r="E6" s="557"/>
      <c r="F6" s="557"/>
      <c r="G6" s="557"/>
      <c r="H6" s="557"/>
      <c r="I6" s="558"/>
      <c r="J6" s="13" t="s">
        <v>5</v>
      </c>
      <c r="K6" s="14"/>
      <c r="L6" s="14"/>
      <c r="M6" s="556"/>
      <c r="N6" s="559"/>
      <c r="O6" s="13" t="s">
        <v>6</v>
      </c>
      <c r="P6" s="556"/>
      <c r="Q6" s="560"/>
    </row>
    <row r="7" spans="2:17" ht="19.5" customHeight="1" thickBot="1" x14ac:dyDescent="0.25">
      <c r="B7" s="15"/>
      <c r="C7" s="16"/>
      <c r="I7" s="16"/>
    </row>
    <row r="8" spans="2:17" ht="25.5" customHeight="1" x14ac:dyDescent="0.25">
      <c r="B8" s="17" t="s">
        <v>7</v>
      </c>
      <c r="C8" s="107"/>
      <c r="D8" s="3"/>
      <c r="E8" s="18" t="s">
        <v>8</v>
      </c>
      <c r="F8" s="121"/>
      <c r="G8" s="121"/>
      <c r="H8" s="121"/>
      <c r="I8" s="19" t="s">
        <v>9</v>
      </c>
      <c r="J8" s="3"/>
      <c r="K8" s="561"/>
      <c r="L8" s="562"/>
      <c r="M8" s="562"/>
      <c r="N8" s="19" t="s">
        <v>10</v>
      </c>
      <c r="O8" s="3"/>
      <c r="P8" s="561"/>
      <c r="Q8" s="563"/>
    </row>
    <row r="9" spans="2:17" ht="6" customHeight="1" x14ac:dyDescent="0.2">
      <c r="B9" s="9"/>
      <c r="E9" s="20"/>
      <c r="F9" s="20"/>
      <c r="G9" s="20"/>
      <c r="H9" s="20"/>
      <c r="I9" s="20"/>
      <c r="J9" s="20"/>
      <c r="K9" s="20"/>
      <c r="Q9" s="8"/>
    </row>
    <row r="10" spans="2:17" ht="27" customHeight="1" thickBot="1" x14ac:dyDescent="0.3">
      <c r="B10" s="21" t="s">
        <v>11</v>
      </c>
      <c r="C10" s="108"/>
      <c r="D10" s="22"/>
      <c r="E10" s="23" t="s">
        <v>12</v>
      </c>
      <c r="F10" s="109"/>
      <c r="G10" s="109"/>
      <c r="H10" s="109"/>
      <c r="I10" s="24" t="s">
        <v>54</v>
      </c>
      <c r="J10" s="22"/>
      <c r="K10" s="571"/>
      <c r="L10" s="572"/>
      <c r="M10" s="572"/>
      <c r="N10" s="23" t="s">
        <v>55</v>
      </c>
      <c r="O10" s="22"/>
      <c r="P10" s="571"/>
      <c r="Q10" s="573"/>
    </row>
    <row r="11" spans="2:17" ht="22.5" customHeight="1" thickBot="1" x14ac:dyDescent="0.3">
      <c r="B11" s="25"/>
      <c r="E11" s="20"/>
      <c r="F11" s="20"/>
      <c r="G11" s="20"/>
      <c r="H11" s="20"/>
      <c r="I11" s="20"/>
      <c r="J11" s="20"/>
      <c r="K11" s="20"/>
      <c r="M11" s="26"/>
    </row>
    <row r="12" spans="2:17" s="7" customFormat="1" ht="32.25" customHeight="1" thickBot="1" x14ac:dyDescent="0.25">
      <c r="B12" s="27" t="s">
        <v>13</v>
      </c>
      <c r="C12" s="112"/>
      <c r="D12" s="28"/>
      <c r="E12" s="122"/>
      <c r="F12" s="29"/>
      <c r="G12" s="29"/>
      <c r="H12" s="29"/>
      <c r="I12" s="28" t="s">
        <v>14</v>
      </c>
      <c r="J12" s="112"/>
      <c r="K12" s="110"/>
      <c r="L12" s="28"/>
      <c r="M12" s="28" t="s">
        <v>15</v>
      </c>
      <c r="N12" s="28"/>
      <c r="O12" s="28"/>
      <c r="P12" s="110"/>
      <c r="Q12" s="111"/>
    </row>
    <row r="13" spans="2:17" s="20" customFormat="1" ht="16.5" customHeight="1" thickBot="1" x14ac:dyDescent="0.25">
      <c r="C13" s="574"/>
      <c r="D13" s="574"/>
      <c r="E13" s="574"/>
      <c r="F13" s="574"/>
      <c r="G13" s="574"/>
      <c r="H13" s="574"/>
      <c r="I13" s="574"/>
      <c r="J13" s="574"/>
      <c r="K13" s="574"/>
      <c r="L13" s="574"/>
      <c r="M13" s="574"/>
      <c r="N13" s="574"/>
    </row>
    <row r="14" spans="2:17" s="11" customFormat="1" ht="28.5" customHeight="1" thickBot="1" x14ac:dyDescent="0.25">
      <c r="B14" s="145" t="s">
        <v>69</v>
      </c>
      <c r="C14" s="591" t="s">
        <v>76</v>
      </c>
      <c r="D14" s="591"/>
      <c r="E14" s="591"/>
      <c r="F14" s="591"/>
      <c r="G14" s="591"/>
      <c r="H14" s="591"/>
      <c r="I14" s="591"/>
      <c r="J14" s="591"/>
      <c r="K14" s="146" t="str">
        <f>IF(B163=TRUE,"Intermediate Forecast --&gt; Data for TII internal use only","")</f>
        <v/>
      </c>
      <c r="L14" s="146"/>
      <c r="M14" s="149"/>
      <c r="N14" s="146"/>
      <c r="O14" s="147"/>
      <c r="P14" s="147"/>
      <c r="Q14" s="148"/>
    </row>
    <row r="15" spans="2:17" ht="15" thickBot="1" x14ac:dyDescent="0.2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2:17" ht="26.25" customHeight="1" x14ac:dyDescent="0.2">
      <c r="B16" s="480" t="s">
        <v>16</v>
      </c>
      <c r="C16" s="575"/>
      <c r="D16" s="576"/>
      <c r="E16" s="480" t="s">
        <v>214</v>
      </c>
      <c r="F16" s="480" t="s">
        <v>213</v>
      </c>
      <c r="G16" s="119" t="s">
        <v>56</v>
      </c>
      <c r="H16" s="119" t="s">
        <v>57</v>
      </c>
      <c r="I16" s="584" t="s">
        <v>17</v>
      </c>
      <c r="J16" s="586" t="s">
        <v>18</v>
      </c>
      <c r="K16" s="587"/>
      <c r="L16" s="587"/>
      <c r="M16" s="587"/>
      <c r="N16" s="587"/>
      <c r="O16" s="587"/>
      <c r="P16" s="587"/>
      <c r="Q16" s="588"/>
    </row>
    <row r="17" spans="2:17" s="11" customFormat="1" ht="19.5" customHeight="1" x14ac:dyDescent="0.2">
      <c r="B17" s="577"/>
      <c r="C17" s="578"/>
      <c r="D17" s="579"/>
      <c r="E17" s="577"/>
      <c r="F17" s="583"/>
      <c r="G17" s="120" t="s">
        <v>58</v>
      </c>
      <c r="H17" s="120" t="s">
        <v>59</v>
      </c>
      <c r="I17" s="585"/>
      <c r="J17" s="589" t="s">
        <v>217</v>
      </c>
      <c r="K17" s="564">
        <v>2026</v>
      </c>
      <c r="L17" s="564">
        <v>2027</v>
      </c>
      <c r="M17" s="566"/>
      <c r="N17" s="567">
        <v>2028</v>
      </c>
      <c r="O17" s="567">
        <v>2029</v>
      </c>
      <c r="P17" s="567">
        <v>2030</v>
      </c>
      <c r="Q17" s="569" t="s">
        <v>219</v>
      </c>
    </row>
    <row r="18" spans="2:17" ht="15" customHeight="1" thickBot="1" x14ac:dyDescent="0.25">
      <c r="B18" s="580"/>
      <c r="C18" s="581"/>
      <c r="D18" s="582"/>
      <c r="E18" s="577"/>
      <c r="F18" s="583"/>
      <c r="G18" s="120"/>
      <c r="H18" s="120"/>
      <c r="I18" s="585"/>
      <c r="J18" s="590"/>
      <c r="K18" s="565"/>
      <c r="L18" s="565"/>
      <c r="M18" s="565"/>
      <c r="N18" s="568"/>
      <c r="O18" s="568"/>
      <c r="P18" s="568"/>
      <c r="Q18" s="570"/>
    </row>
    <row r="19" spans="2:17" s="11" customFormat="1" ht="20.25" customHeight="1" thickTop="1" x14ac:dyDescent="0.2">
      <c r="B19" s="544" t="s">
        <v>19</v>
      </c>
      <c r="C19" s="545"/>
      <c r="D19" s="546"/>
      <c r="E19" s="398"/>
      <c r="F19" s="333"/>
      <c r="G19" s="418" t="e">
        <f>+E20/E19</f>
        <v>#DIV/0!</v>
      </c>
      <c r="H19" s="418"/>
      <c r="I19" s="527">
        <f>E19+F20</f>
        <v>0</v>
      </c>
      <c r="J19" s="547"/>
      <c r="K19" s="542"/>
      <c r="L19" s="548"/>
      <c r="M19" s="549"/>
      <c r="N19" s="542"/>
      <c r="O19" s="542"/>
      <c r="P19" s="542"/>
      <c r="Q19" s="543">
        <f>IF(ABS(I19-SUM(J19:P19))&lt;0.049,0,I19-SUM(J19:P19))</f>
        <v>0</v>
      </c>
    </row>
    <row r="20" spans="2:17" s="11" customFormat="1" ht="24" customHeight="1" thickBot="1" x14ac:dyDescent="0.25">
      <c r="B20" s="539" t="s">
        <v>20</v>
      </c>
      <c r="C20" s="523"/>
      <c r="D20" s="523"/>
      <c r="E20" s="415"/>
      <c r="F20" s="335"/>
      <c r="G20" s="419" t="e">
        <f>+F20/E19</f>
        <v>#DIV/0!</v>
      </c>
      <c r="H20" s="419">
        <v>1</v>
      </c>
      <c r="I20" s="538"/>
      <c r="J20" s="530"/>
      <c r="K20" s="511"/>
      <c r="L20" s="533"/>
      <c r="M20" s="534"/>
      <c r="N20" s="512"/>
      <c r="O20" s="511"/>
      <c r="P20" s="512"/>
      <c r="Q20" s="514"/>
    </row>
    <row r="21" spans="2:17" s="11" customFormat="1" ht="21.75" customHeight="1" thickTop="1" x14ac:dyDescent="0.2">
      <c r="B21" s="540" t="s">
        <v>21</v>
      </c>
      <c r="C21" s="541"/>
      <c r="D21" s="537"/>
      <c r="E21" s="399"/>
      <c r="F21" s="338"/>
      <c r="G21" s="339"/>
      <c r="H21" s="339"/>
      <c r="I21" s="527">
        <f>E21+F22</f>
        <v>0</v>
      </c>
      <c r="J21" s="529"/>
      <c r="K21" s="510"/>
      <c r="L21" s="531"/>
      <c r="M21" s="532"/>
      <c r="N21" s="510"/>
      <c r="O21" s="510"/>
      <c r="P21" s="510"/>
      <c r="Q21" s="513">
        <f>IF(ABS(I21-SUM(J21:P21))&lt;0.01,0,I21-SUM(J21:P21))</f>
        <v>0</v>
      </c>
    </row>
    <row r="22" spans="2:17" s="11" customFormat="1" ht="20.25" customHeight="1" thickBot="1" x14ac:dyDescent="0.25">
      <c r="B22" s="539" t="s">
        <v>22</v>
      </c>
      <c r="C22" s="523"/>
      <c r="D22" s="523"/>
      <c r="E22" s="416"/>
      <c r="F22" s="335">
        <v>0</v>
      </c>
      <c r="G22" s="336" t="e">
        <f>+F22/(E21)</f>
        <v>#DIV/0!</v>
      </c>
      <c r="H22" s="336" t="e">
        <f>+I21/$I$19</f>
        <v>#DIV/0!</v>
      </c>
      <c r="I22" s="538"/>
      <c r="J22" s="530"/>
      <c r="K22" s="511"/>
      <c r="L22" s="533"/>
      <c r="M22" s="534"/>
      <c r="N22" s="511"/>
      <c r="O22" s="511"/>
      <c r="P22" s="512"/>
      <c r="Q22" s="514"/>
    </row>
    <row r="23" spans="2:17" s="11" customFormat="1" ht="23.25" customHeight="1" thickTop="1" x14ac:dyDescent="0.2">
      <c r="B23" s="540" t="s">
        <v>23</v>
      </c>
      <c r="C23" s="541"/>
      <c r="D23" s="537"/>
      <c r="E23" s="399"/>
      <c r="F23" s="340"/>
      <c r="G23" s="341"/>
      <c r="H23" s="341"/>
      <c r="I23" s="527">
        <f>E23+F24</f>
        <v>0</v>
      </c>
      <c r="J23" s="529"/>
      <c r="K23" s="510"/>
      <c r="L23" s="531"/>
      <c r="M23" s="532"/>
      <c r="N23" s="510"/>
      <c r="O23" s="510"/>
      <c r="P23" s="510"/>
      <c r="Q23" s="513">
        <f>IF(ABS(I23-SUM(J23:P23))&lt;0.01,0,I23-SUM(J23:P23))</f>
        <v>0</v>
      </c>
    </row>
    <row r="24" spans="2:17" s="11" customFormat="1" ht="24" customHeight="1" thickBot="1" x14ac:dyDescent="0.25">
      <c r="B24" s="539" t="s">
        <v>24</v>
      </c>
      <c r="C24" s="523"/>
      <c r="D24" s="523"/>
      <c r="E24" s="417"/>
      <c r="F24" s="335">
        <v>0</v>
      </c>
      <c r="G24" s="336" t="e">
        <f>+F24/(E23)</f>
        <v>#DIV/0!</v>
      </c>
      <c r="H24" s="336" t="e">
        <f>+I23/$I$19</f>
        <v>#DIV/0!</v>
      </c>
      <c r="I24" s="538"/>
      <c r="J24" s="530"/>
      <c r="K24" s="511"/>
      <c r="L24" s="533"/>
      <c r="M24" s="534"/>
      <c r="N24" s="511"/>
      <c r="O24" s="511"/>
      <c r="P24" s="512"/>
      <c r="Q24" s="514"/>
    </row>
    <row r="25" spans="2:17" s="11" customFormat="1" ht="23.25" customHeight="1" thickTop="1" x14ac:dyDescent="0.25">
      <c r="B25" s="535" t="s">
        <v>25</v>
      </c>
      <c r="C25" s="536"/>
      <c r="D25" s="537"/>
      <c r="E25" s="399"/>
      <c r="F25" s="340"/>
      <c r="G25" s="341"/>
      <c r="H25" s="341"/>
      <c r="I25" s="527">
        <f>E25+F26</f>
        <v>0</v>
      </c>
      <c r="J25" s="529"/>
      <c r="K25" s="510"/>
      <c r="L25" s="531"/>
      <c r="M25" s="532"/>
      <c r="N25" s="510"/>
      <c r="O25" s="510"/>
      <c r="P25" s="510"/>
      <c r="Q25" s="513">
        <f>IF(ABS(I25-SUM(J25:P25))&lt;0.01,0,I25-SUM(J25:P25))</f>
        <v>0</v>
      </c>
    </row>
    <row r="26" spans="2:17" s="11" customFormat="1" ht="21.75" customHeight="1" thickBot="1" x14ac:dyDescent="0.25">
      <c r="B26" s="522" t="s">
        <v>26</v>
      </c>
      <c r="C26" s="523"/>
      <c r="D26" s="523"/>
      <c r="E26" s="417"/>
      <c r="F26" s="335"/>
      <c r="G26" s="336" t="e">
        <f>+F26/(E25)</f>
        <v>#DIV/0!</v>
      </c>
      <c r="H26" s="336" t="e">
        <f>+I25/$I$19</f>
        <v>#DIV/0!</v>
      </c>
      <c r="I26" s="538"/>
      <c r="J26" s="530"/>
      <c r="K26" s="511"/>
      <c r="L26" s="533"/>
      <c r="M26" s="534"/>
      <c r="N26" s="511"/>
      <c r="O26" s="511"/>
      <c r="P26" s="512"/>
      <c r="Q26" s="514"/>
    </row>
    <row r="27" spans="2:17" s="11" customFormat="1" ht="24" customHeight="1" thickTop="1" x14ac:dyDescent="0.25">
      <c r="B27" s="524" t="s">
        <v>184</v>
      </c>
      <c r="C27" s="525"/>
      <c r="D27" s="526"/>
      <c r="E27" s="389"/>
      <c r="F27" s="390"/>
      <c r="G27" s="392"/>
      <c r="H27" s="392" t="e">
        <f>+I27/I19</f>
        <v>#DIV/0!</v>
      </c>
      <c r="I27" s="527">
        <f>E27+F28</f>
        <v>0</v>
      </c>
      <c r="J27" s="529"/>
      <c r="K27" s="510"/>
      <c r="L27" s="531"/>
      <c r="M27" s="532"/>
      <c r="N27" s="510"/>
      <c r="O27" s="510"/>
      <c r="P27" s="510"/>
      <c r="Q27" s="513">
        <f>IF(ABS(I27-SUM(J27:P27))&lt;0.01,0,I27-SUM(J27:P27))</f>
        <v>0</v>
      </c>
    </row>
    <row r="28" spans="2:17" s="11" customFormat="1" ht="25.5" customHeight="1" thickBot="1" x14ac:dyDescent="0.25">
      <c r="B28" s="515" t="s">
        <v>206</v>
      </c>
      <c r="C28" s="592"/>
      <c r="D28" s="593"/>
      <c r="E28" s="414"/>
      <c r="F28" s="395">
        <v>0</v>
      </c>
      <c r="G28" s="393"/>
      <c r="H28" s="391"/>
      <c r="I28" s="538"/>
      <c r="J28" s="530"/>
      <c r="K28" s="511"/>
      <c r="L28" s="533"/>
      <c r="M28" s="534"/>
      <c r="N28" s="511"/>
      <c r="O28" s="511"/>
      <c r="P28" s="512"/>
      <c r="Q28" s="514"/>
    </row>
    <row r="29" spans="2:17" s="11" customFormat="1" ht="22.5" customHeight="1" thickTop="1" x14ac:dyDescent="0.25">
      <c r="B29" s="535" t="s">
        <v>27</v>
      </c>
      <c r="C29" s="536"/>
      <c r="D29" s="537"/>
      <c r="E29" s="337"/>
      <c r="F29" s="340"/>
      <c r="G29" s="334" t="e">
        <f>+E30/(E29)</f>
        <v>#DIV/0!</v>
      </c>
      <c r="H29" s="342"/>
      <c r="I29" s="527">
        <f>E29+F30</f>
        <v>0</v>
      </c>
      <c r="J29" s="529"/>
      <c r="K29" s="510"/>
      <c r="L29" s="531"/>
      <c r="M29" s="532"/>
      <c r="N29" s="510"/>
      <c r="O29" s="510"/>
      <c r="P29" s="510"/>
      <c r="Q29" s="513">
        <f>IF(ABS(I29-SUM(J29:P29))&lt;0.01,0,I29-SUM(J29:P29))</f>
        <v>0</v>
      </c>
    </row>
    <row r="30" spans="2:17" s="11" customFormat="1" ht="22.5" customHeight="1" thickBot="1" x14ac:dyDescent="0.25">
      <c r="B30" s="522" t="s">
        <v>28</v>
      </c>
      <c r="C30" s="523"/>
      <c r="D30" s="523"/>
      <c r="E30" s="414"/>
      <c r="F30" s="335"/>
      <c r="G30" s="336" t="e">
        <f>+F30/(E29)</f>
        <v>#DIV/0!</v>
      </c>
      <c r="H30" s="336"/>
      <c r="I30" s="538"/>
      <c r="J30" s="530"/>
      <c r="K30" s="511"/>
      <c r="L30" s="533"/>
      <c r="M30" s="534"/>
      <c r="N30" s="512"/>
      <c r="O30" s="512"/>
      <c r="P30" s="512"/>
      <c r="Q30" s="514"/>
    </row>
    <row r="31" spans="2:17" s="11" customFormat="1" ht="28.5" customHeight="1" thickTop="1" x14ac:dyDescent="0.25">
      <c r="B31" s="524" t="s">
        <v>29</v>
      </c>
      <c r="C31" s="525"/>
      <c r="D31" s="526"/>
      <c r="E31" s="337"/>
      <c r="F31" s="340"/>
      <c r="G31" s="341"/>
      <c r="H31" s="341" t="e">
        <f>+I31/I19</f>
        <v>#DIV/0!</v>
      </c>
      <c r="I31" s="527">
        <f>F32+E31</f>
        <v>0</v>
      </c>
      <c r="J31" s="529"/>
      <c r="K31" s="510"/>
      <c r="L31" s="531"/>
      <c r="M31" s="532"/>
      <c r="N31" s="510"/>
      <c r="O31" s="510"/>
      <c r="P31" s="510"/>
      <c r="Q31" s="513">
        <f>IF(ABS(I31-SUM(J31:P31))&lt;0.01,0,I31-SUM(J31:P31))</f>
        <v>0</v>
      </c>
    </row>
    <row r="32" spans="2:17" s="11" customFormat="1" ht="27" customHeight="1" thickBot="1" x14ac:dyDescent="0.25">
      <c r="B32" s="515" t="s">
        <v>30</v>
      </c>
      <c r="C32" s="516"/>
      <c r="D32" s="516"/>
      <c r="E32" s="414"/>
      <c r="F32" s="335"/>
      <c r="G32" s="336" t="e">
        <f>+F32/(E31)</f>
        <v>#DIV/0!</v>
      </c>
      <c r="H32" s="336"/>
      <c r="I32" s="528"/>
      <c r="J32" s="530"/>
      <c r="K32" s="511"/>
      <c r="L32" s="533"/>
      <c r="M32" s="534"/>
      <c r="N32" s="511"/>
      <c r="O32" s="511"/>
      <c r="P32" s="512"/>
      <c r="Q32" s="514"/>
    </row>
    <row r="33" spans="2:17" s="11" customFormat="1" ht="35.1" customHeight="1" thickTop="1" thickBot="1" x14ac:dyDescent="0.25">
      <c r="B33" s="517" t="s">
        <v>62</v>
      </c>
      <c r="C33" s="518"/>
      <c r="D33" s="519"/>
      <c r="E33" s="343">
        <f>SUM(E19:E32)</f>
        <v>0</v>
      </c>
      <c r="F33" s="411">
        <f>SUM(F19:F32)</f>
        <v>0</v>
      </c>
      <c r="G33" s="343"/>
      <c r="H33" s="343"/>
      <c r="I33" s="344">
        <f>SUM(I19:I32)</f>
        <v>0</v>
      </c>
      <c r="J33" s="394">
        <f>SUM(J19:J32)</f>
        <v>0</v>
      </c>
      <c r="K33" s="345">
        <f>SUM(K19:K32)</f>
        <v>0</v>
      </c>
      <c r="L33" s="520">
        <f>SUM(L19:M32)</f>
        <v>0</v>
      </c>
      <c r="M33" s="521"/>
      <c r="N33" s="345">
        <f>SUM(N19:N32)</f>
        <v>0</v>
      </c>
      <c r="O33" s="345">
        <f>SUM(O19:O32)</f>
        <v>0</v>
      </c>
      <c r="P33" s="345">
        <f t="shared" ref="P33" si="0">SUM(P19:P32)</f>
        <v>0</v>
      </c>
      <c r="Q33" s="346">
        <f>SUM(Q19:Q31)</f>
        <v>0</v>
      </c>
    </row>
    <row r="34" spans="2:17" ht="15.75" hidden="1" outlineLevel="1" thickBot="1" x14ac:dyDescent="0.3">
      <c r="B34" s="31"/>
      <c r="C34" s="32"/>
      <c r="D34" s="32"/>
      <c r="E34" s="32"/>
      <c r="F34" s="33"/>
      <c r="G34" s="33"/>
      <c r="H34" s="33"/>
      <c r="I34" s="34"/>
    </row>
    <row r="35" spans="2:17" s="11" customFormat="1" ht="30" hidden="1" customHeight="1" outlineLevel="1" thickBot="1" x14ac:dyDescent="0.25">
      <c r="B35" s="106"/>
      <c r="C35" s="20"/>
      <c r="D35" s="20"/>
      <c r="E35" s="106"/>
      <c r="F35" s="20"/>
      <c r="G35" s="20"/>
      <c r="H35" s="20"/>
      <c r="I35" s="20"/>
      <c r="J35" s="504" t="s">
        <v>31</v>
      </c>
      <c r="K35" s="505"/>
      <c r="L35" s="505"/>
      <c r="M35" s="505"/>
      <c r="N35" s="505"/>
      <c r="O35" s="506"/>
      <c r="P35" s="135" t="s">
        <v>32</v>
      </c>
      <c r="Q35" s="35" t="s">
        <v>33</v>
      </c>
    </row>
    <row r="36" spans="2:17" hidden="1" outlineLevel="1" x14ac:dyDescent="0.2">
      <c r="B36" s="20"/>
      <c r="C36" s="20"/>
      <c r="D36" s="20"/>
      <c r="E36" s="20"/>
      <c r="F36" s="20"/>
      <c r="G36" s="20"/>
      <c r="H36" s="20"/>
      <c r="I36" s="20"/>
      <c r="J36" s="507" t="s">
        <v>63</v>
      </c>
      <c r="K36" s="508"/>
      <c r="L36" s="508"/>
      <c r="M36" s="508"/>
      <c r="N36" s="508"/>
      <c r="O36" s="509"/>
      <c r="P36" s="37">
        <v>0.03</v>
      </c>
      <c r="Q36" s="102">
        <v>1</v>
      </c>
    </row>
    <row r="37" spans="2:17" hidden="1" outlineLevel="1" x14ac:dyDescent="0.2">
      <c r="B37" s="20"/>
      <c r="C37" s="20"/>
      <c r="D37" s="20"/>
      <c r="E37" s="20"/>
      <c r="F37" s="20"/>
      <c r="G37" s="20"/>
      <c r="H37" s="20"/>
      <c r="I37" s="20"/>
      <c r="J37" s="496" t="s">
        <v>220</v>
      </c>
      <c r="K37" s="497"/>
      <c r="L37" s="497"/>
      <c r="M37" s="497"/>
      <c r="N37" s="497"/>
      <c r="O37" s="498"/>
      <c r="P37" s="132">
        <v>2.1000000000000001E-2</v>
      </c>
      <c r="Q37" s="134">
        <v>1</v>
      </c>
    </row>
    <row r="38" spans="2:17" hidden="1" outlineLevel="1" x14ac:dyDescent="0.2">
      <c r="B38" s="20"/>
      <c r="C38" s="20"/>
      <c r="D38" s="20"/>
      <c r="E38" s="20"/>
      <c r="F38" s="20"/>
      <c r="G38" s="20"/>
      <c r="H38" s="20"/>
      <c r="I38" s="20"/>
      <c r="J38" s="496" t="s">
        <v>65</v>
      </c>
      <c r="K38" s="497"/>
      <c r="L38" s="497"/>
      <c r="M38" s="497"/>
      <c r="N38" s="497"/>
      <c r="O38" s="498"/>
      <c r="P38" s="132">
        <v>0.04</v>
      </c>
      <c r="Q38" s="134">
        <v>1</v>
      </c>
    </row>
    <row r="39" spans="2:17" hidden="1" outlineLevel="1" x14ac:dyDescent="0.2">
      <c r="B39" s="20"/>
      <c r="C39" s="20"/>
      <c r="D39" s="20"/>
      <c r="E39" s="20"/>
      <c r="F39" s="20"/>
      <c r="G39" s="20"/>
      <c r="H39" s="20"/>
      <c r="I39" s="20"/>
      <c r="J39" s="496" t="s">
        <v>221</v>
      </c>
      <c r="K39" s="497"/>
      <c r="L39" s="497"/>
      <c r="M39" s="497"/>
      <c r="N39" s="497"/>
      <c r="O39" s="498"/>
      <c r="P39" s="132">
        <v>0.02</v>
      </c>
      <c r="Q39" s="134">
        <v>1</v>
      </c>
    </row>
    <row r="40" spans="2:17" hidden="1" outlineLevel="1" x14ac:dyDescent="0.2">
      <c r="C40" s="20"/>
      <c r="D40" s="20"/>
      <c r="J40" s="496" t="s">
        <v>66</v>
      </c>
      <c r="K40" s="497"/>
      <c r="L40" s="497"/>
      <c r="M40" s="497"/>
      <c r="N40" s="497"/>
      <c r="O40" s="498"/>
      <c r="P40" s="132">
        <v>0.04</v>
      </c>
      <c r="Q40" s="134">
        <v>1</v>
      </c>
    </row>
    <row r="41" spans="2:17" hidden="1" outlineLevel="1" x14ac:dyDescent="0.2">
      <c r="C41" s="20"/>
      <c r="D41" s="20"/>
      <c r="J41" s="496" t="s">
        <v>222</v>
      </c>
      <c r="K41" s="497"/>
      <c r="L41" s="497"/>
      <c r="M41" s="497"/>
      <c r="N41" s="497"/>
      <c r="O41" s="498"/>
      <c r="P41" s="132">
        <v>0.02</v>
      </c>
      <c r="Q41" s="134">
        <v>1</v>
      </c>
    </row>
    <row r="42" spans="2:17" hidden="1" outlineLevel="1" x14ac:dyDescent="0.2">
      <c r="B42" s="106"/>
      <c r="C42" s="20"/>
      <c r="D42" s="20"/>
      <c r="E42" s="106"/>
      <c r="F42" s="106"/>
      <c r="G42" s="106"/>
      <c r="H42" s="106"/>
      <c r="I42" s="106"/>
      <c r="J42" s="496" t="s">
        <v>67</v>
      </c>
      <c r="K42" s="497"/>
      <c r="L42" s="497"/>
      <c r="M42" s="497"/>
      <c r="N42" s="497"/>
      <c r="O42" s="498"/>
      <c r="P42" s="132">
        <v>0.03</v>
      </c>
      <c r="Q42" s="134">
        <v>1</v>
      </c>
    </row>
    <row r="43" spans="2:17" hidden="1" outlineLevel="1" x14ac:dyDescent="0.2">
      <c r="B43" s="106"/>
      <c r="C43" s="20"/>
      <c r="D43" s="20"/>
      <c r="E43" s="106"/>
      <c r="F43" s="106"/>
      <c r="G43" s="106"/>
      <c r="H43" s="106"/>
      <c r="I43" s="106"/>
      <c r="J43" s="496" t="s">
        <v>223</v>
      </c>
      <c r="K43" s="497"/>
      <c r="L43" s="497"/>
      <c r="M43" s="497"/>
      <c r="N43" s="497"/>
      <c r="O43" s="498"/>
      <c r="P43" s="132">
        <v>0.02</v>
      </c>
      <c r="Q43" s="103">
        <v>1</v>
      </c>
    </row>
    <row r="44" spans="2:17" hidden="1" outlineLevel="1" x14ac:dyDescent="0.2">
      <c r="B44" s="20"/>
      <c r="C44" s="20"/>
      <c r="D44" s="20"/>
      <c r="E44" s="20"/>
      <c r="F44" s="20"/>
      <c r="G44" s="20"/>
      <c r="H44" s="20"/>
      <c r="I44" s="20"/>
      <c r="J44" s="499" t="s">
        <v>34</v>
      </c>
      <c r="K44" s="497"/>
      <c r="L44" s="497"/>
      <c r="M44" s="497"/>
      <c r="N44" s="497"/>
      <c r="O44" s="498"/>
      <c r="P44" s="39"/>
      <c r="Q44" s="101">
        <v>0.6</v>
      </c>
    </row>
    <row r="45" spans="2:17" hidden="1" outlineLevel="1" x14ac:dyDescent="0.2">
      <c r="B45" s="20"/>
      <c r="C45" s="20"/>
      <c r="D45" s="20"/>
      <c r="E45" s="20"/>
      <c r="F45" s="20"/>
      <c r="G45" s="20"/>
      <c r="H45" s="20"/>
      <c r="I45" s="20"/>
      <c r="J45" s="500" t="s">
        <v>35</v>
      </c>
      <c r="K45" s="497"/>
      <c r="L45" s="497"/>
      <c r="M45" s="497"/>
      <c r="N45" s="497"/>
      <c r="O45" s="498"/>
      <c r="P45" s="38">
        <v>0.05</v>
      </c>
      <c r="Q45" s="40">
        <v>0</v>
      </c>
    </row>
    <row r="46" spans="2:17" ht="15" hidden="1" outlineLevel="1" thickBot="1" x14ac:dyDescent="0.25">
      <c r="B46" s="20"/>
      <c r="C46" s="20"/>
      <c r="D46" s="20"/>
      <c r="E46" s="20"/>
      <c r="F46" s="20"/>
      <c r="G46" s="20"/>
      <c r="H46" s="20"/>
      <c r="I46" s="20"/>
      <c r="J46" s="501"/>
      <c r="K46" s="502"/>
      <c r="L46" s="502"/>
      <c r="M46" s="502"/>
      <c r="N46" s="502"/>
      <c r="O46" s="503"/>
      <c r="P46" s="41"/>
      <c r="Q46" s="42"/>
    </row>
    <row r="47" spans="2:17" collapsed="1" x14ac:dyDescent="0.2">
      <c r="B47" s="43"/>
      <c r="C47" s="44"/>
      <c r="D47" s="44"/>
      <c r="E47" s="45"/>
      <c r="F47" s="46"/>
      <c r="G47" s="46"/>
      <c r="H47" s="46"/>
      <c r="I47" s="47"/>
      <c r="J47" s="36"/>
      <c r="K47" s="48"/>
      <c r="L47" s="48"/>
      <c r="M47" s="48"/>
      <c r="N47" s="36"/>
      <c r="O47" s="36"/>
      <c r="P47" s="36"/>
      <c r="Q47" s="36"/>
    </row>
    <row r="48" spans="2:17" ht="15" thickBot="1" x14ac:dyDescent="0.25"/>
    <row r="49" spans="2:29" ht="23.25" customHeight="1" x14ac:dyDescent="0.2">
      <c r="B49" s="480" t="s">
        <v>36</v>
      </c>
      <c r="C49" s="481"/>
      <c r="D49" s="481"/>
      <c r="E49" s="480" t="s">
        <v>17</v>
      </c>
      <c r="F49" s="484" t="s">
        <v>37</v>
      </c>
      <c r="G49" s="115"/>
      <c r="H49" s="115"/>
      <c r="I49" s="486" t="s">
        <v>38</v>
      </c>
      <c r="J49" s="488" t="s">
        <v>39</v>
      </c>
      <c r="K49" s="489"/>
      <c r="L49" s="489"/>
      <c r="M49" s="489"/>
      <c r="N49" s="489"/>
      <c r="O49" s="489"/>
      <c r="P49" s="489"/>
      <c r="Q49" s="490"/>
    </row>
    <row r="50" spans="2:29" s="11" customFormat="1" ht="45" customHeight="1" thickBot="1" x14ac:dyDescent="0.25">
      <c r="B50" s="482"/>
      <c r="C50" s="483"/>
      <c r="D50" s="483"/>
      <c r="E50" s="482"/>
      <c r="F50" s="485"/>
      <c r="G50" s="116"/>
      <c r="H50" s="116"/>
      <c r="I50" s="487"/>
      <c r="J50" s="49" t="str">
        <f>+J17</f>
        <v>Pre 2026</v>
      </c>
      <c r="K50" s="50">
        <f>+K17</f>
        <v>2026</v>
      </c>
      <c r="L50" s="491">
        <f>+L17</f>
        <v>2027</v>
      </c>
      <c r="M50" s="492"/>
      <c r="N50" s="50">
        <f>+N17</f>
        <v>2028</v>
      </c>
      <c r="O50" s="50">
        <f>+O17</f>
        <v>2029</v>
      </c>
      <c r="P50" s="50">
        <f>+P17</f>
        <v>2030</v>
      </c>
      <c r="Q50" s="50" t="str">
        <f>+Q17</f>
        <v>Post 2030</v>
      </c>
    </row>
    <row r="51" spans="2:29" ht="24" customHeight="1" x14ac:dyDescent="0.2">
      <c r="B51" s="493" t="s">
        <v>40</v>
      </c>
      <c r="C51" s="494"/>
      <c r="D51" s="495"/>
      <c r="E51" s="350">
        <f>I19</f>
        <v>0</v>
      </c>
      <c r="F51" s="351">
        <f t="shared" ref="F51:F57" si="1">Q120</f>
        <v>0</v>
      </c>
      <c r="G51" s="352"/>
      <c r="H51" s="352"/>
      <c r="I51" s="353">
        <f t="shared" ref="I51:I57" si="2">E51+F51</f>
        <v>0</v>
      </c>
      <c r="J51" s="354">
        <f>+J19+I120</f>
        <v>0</v>
      </c>
      <c r="K51" s="354">
        <f>+K19+J120</f>
        <v>0</v>
      </c>
      <c r="L51" s="478">
        <f>+L19+K120</f>
        <v>0</v>
      </c>
      <c r="M51" s="479"/>
      <c r="N51" s="354">
        <f>+N19+M120</f>
        <v>0</v>
      </c>
      <c r="O51" s="354">
        <f t="shared" ref="O51" si="3">+O19+N120</f>
        <v>0</v>
      </c>
      <c r="P51" s="354">
        <f>+P19+O120</f>
        <v>0</v>
      </c>
      <c r="Q51" s="354">
        <f>+Q19+P120</f>
        <v>0</v>
      </c>
    </row>
    <row r="52" spans="2:29" ht="24.75" customHeight="1" x14ac:dyDescent="0.2">
      <c r="B52" s="459" t="s">
        <v>21</v>
      </c>
      <c r="C52" s="460"/>
      <c r="D52" s="461"/>
      <c r="E52" s="355">
        <f>I21</f>
        <v>0</v>
      </c>
      <c r="F52" s="351">
        <f t="shared" si="1"/>
        <v>0</v>
      </c>
      <c r="G52" s="356"/>
      <c r="H52" s="356"/>
      <c r="I52" s="357">
        <f t="shared" si="2"/>
        <v>0</v>
      </c>
      <c r="J52" s="358">
        <f>+J21+I121</f>
        <v>0</v>
      </c>
      <c r="K52" s="358">
        <f>+K21+J121</f>
        <v>0</v>
      </c>
      <c r="L52" s="462">
        <f>+L21+K121</f>
        <v>0</v>
      </c>
      <c r="M52" s="463"/>
      <c r="N52" s="358">
        <f>+N21+M121</f>
        <v>0</v>
      </c>
      <c r="O52" s="358">
        <f t="shared" ref="O52" si="4">+O21+N121</f>
        <v>0</v>
      </c>
      <c r="P52" s="358">
        <f>+P21+O121</f>
        <v>0</v>
      </c>
      <c r="Q52" s="358">
        <f>+Q21+P121</f>
        <v>0</v>
      </c>
    </row>
    <row r="53" spans="2:29" ht="21" customHeight="1" x14ac:dyDescent="0.2">
      <c r="B53" s="459" t="s">
        <v>41</v>
      </c>
      <c r="C53" s="460"/>
      <c r="D53" s="461"/>
      <c r="E53" s="355">
        <f>I23</f>
        <v>0</v>
      </c>
      <c r="F53" s="351">
        <f t="shared" si="1"/>
        <v>0</v>
      </c>
      <c r="G53" s="356"/>
      <c r="H53" s="356"/>
      <c r="I53" s="357">
        <f t="shared" si="2"/>
        <v>0</v>
      </c>
      <c r="J53" s="358">
        <f>+J23+I122</f>
        <v>0</v>
      </c>
      <c r="K53" s="358">
        <f>+K23+J122</f>
        <v>0</v>
      </c>
      <c r="L53" s="462">
        <f>+L23+K122</f>
        <v>0</v>
      </c>
      <c r="M53" s="463"/>
      <c r="N53" s="358">
        <f>+N23+M122</f>
        <v>0</v>
      </c>
      <c r="O53" s="358">
        <f t="shared" ref="O53" si="5">+O23+N122</f>
        <v>0</v>
      </c>
      <c r="P53" s="358">
        <f>+P23+O122</f>
        <v>0</v>
      </c>
      <c r="Q53" s="358">
        <f>+Q23+P122</f>
        <v>0</v>
      </c>
    </row>
    <row r="54" spans="2:29" ht="26.25" customHeight="1" x14ac:dyDescent="0.2">
      <c r="B54" s="459" t="s">
        <v>42</v>
      </c>
      <c r="C54" s="460"/>
      <c r="D54" s="461"/>
      <c r="E54" s="355">
        <f>I25</f>
        <v>0</v>
      </c>
      <c r="F54" s="351">
        <f t="shared" si="1"/>
        <v>0</v>
      </c>
      <c r="G54" s="356"/>
      <c r="H54" s="356"/>
      <c r="I54" s="357">
        <f t="shared" si="2"/>
        <v>0</v>
      </c>
      <c r="J54" s="351">
        <f>+J25+I123</f>
        <v>0</v>
      </c>
      <c r="K54" s="351">
        <f>+K25+J123</f>
        <v>0</v>
      </c>
      <c r="L54" s="462">
        <f>+L25+K123</f>
        <v>0</v>
      </c>
      <c r="M54" s="463"/>
      <c r="N54" s="351">
        <f>+N25+M123</f>
        <v>0</v>
      </c>
      <c r="O54" s="351">
        <f t="shared" ref="O54" si="6">+O25+N123</f>
        <v>0</v>
      </c>
      <c r="P54" s="351">
        <f>+P25+O123</f>
        <v>0</v>
      </c>
      <c r="Q54" s="351">
        <f>+Q25+P123</f>
        <v>0</v>
      </c>
    </row>
    <row r="55" spans="2:29" ht="24.75" customHeight="1" x14ac:dyDescent="0.2">
      <c r="B55" s="459" t="s">
        <v>96</v>
      </c>
      <c r="C55" s="460"/>
      <c r="D55" s="461"/>
      <c r="E55" s="355">
        <f>I27</f>
        <v>0</v>
      </c>
      <c r="F55" s="351">
        <f t="shared" si="1"/>
        <v>0</v>
      </c>
      <c r="G55" s="356"/>
      <c r="H55" s="356"/>
      <c r="I55" s="357">
        <f t="shared" si="2"/>
        <v>0</v>
      </c>
      <c r="J55" s="358">
        <f>+J27+I124</f>
        <v>0</v>
      </c>
      <c r="K55" s="358">
        <f>+K27+J124</f>
        <v>0</v>
      </c>
      <c r="L55" s="462">
        <f>+L27+L104</f>
        <v>0</v>
      </c>
      <c r="M55" s="463"/>
      <c r="N55" s="358">
        <f>+N27+M124</f>
        <v>0</v>
      </c>
      <c r="O55" s="358">
        <f t="shared" ref="O55" si="7">+O27+N124</f>
        <v>0</v>
      </c>
      <c r="P55" s="358">
        <f>+P27+O124</f>
        <v>0</v>
      </c>
      <c r="Q55" s="358">
        <f>+Q27+P124</f>
        <v>0</v>
      </c>
    </row>
    <row r="56" spans="2:29" ht="25.5" customHeight="1" x14ac:dyDescent="0.2">
      <c r="B56" s="459" t="s">
        <v>27</v>
      </c>
      <c r="C56" s="460"/>
      <c r="D56" s="461"/>
      <c r="E56" s="355">
        <f>I29</f>
        <v>0</v>
      </c>
      <c r="F56" s="351">
        <f t="shared" si="1"/>
        <v>0</v>
      </c>
      <c r="G56" s="356"/>
      <c r="H56" s="356"/>
      <c r="I56" s="357">
        <f t="shared" si="2"/>
        <v>0</v>
      </c>
      <c r="J56" s="358">
        <f>+J29+I125</f>
        <v>0</v>
      </c>
      <c r="K56" s="358">
        <f>+K29+J125</f>
        <v>0</v>
      </c>
      <c r="L56" s="462">
        <f>+L29+K125</f>
        <v>0</v>
      </c>
      <c r="M56" s="463"/>
      <c r="N56" s="358">
        <f t="shared" ref="N56" si="8">+N29+M125</f>
        <v>0</v>
      </c>
      <c r="O56" s="358">
        <f t="shared" ref="O56" si="9">+O29+N125</f>
        <v>0</v>
      </c>
      <c r="P56" s="358">
        <f>+P29+O125</f>
        <v>0</v>
      </c>
      <c r="Q56" s="358">
        <f>+Q29+P125</f>
        <v>0</v>
      </c>
    </row>
    <row r="57" spans="2:29" ht="30" customHeight="1" thickBot="1" x14ac:dyDescent="0.25">
      <c r="B57" s="440" t="s">
        <v>29</v>
      </c>
      <c r="C57" s="441"/>
      <c r="D57" s="442"/>
      <c r="E57" s="359">
        <f>I31</f>
        <v>0</v>
      </c>
      <c r="F57" s="360">
        <f t="shared" si="1"/>
        <v>0</v>
      </c>
      <c r="G57" s="361"/>
      <c r="H57" s="361"/>
      <c r="I57" s="362">
        <f t="shared" si="2"/>
        <v>0</v>
      </c>
      <c r="J57" s="363">
        <f>+J31+I126</f>
        <v>0</v>
      </c>
      <c r="K57" s="363">
        <f>+K31+J126</f>
        <v>0</v>
      </c>
      <c r="L57" s="443">
        <f>+L31+K126</f>
        <v>0</v>
      </c>
      <c r="M57" s="444"/>
      <c r="N57" s="363">
        <f>+N31+M126</f>
        <v>0</v>
      </c>
      <c r="O57" s="363">
        <f t="shared" ref="O57" si="10">+O31+N126</f>
        <v>0</v>
      </c>
      <c r="P57" s="363">
        <f>+P31+O126</f>
        <v>0</v>
      </c>
      <c r="Q57" s="363">
        <f>+Q31+P126</f>
        <v>0</v>
      </c>
    </row>
    <row r="58" spans="2:29" ht="39.75" customHeight="1" thickBot="1" x14ac:dyDescent="0.25">
      <c r="B58" s="445" t="s">
        <v>43</v>
      </c>
      <c r="C58" s="446"/>
      <c r="D58" s="447"/>
      <c r="E58" s="364">
        <f>SUM(E51:E57)</f>
        <v>0</v>
      </c>
      <c r="F58" s="413">
        <f>SUM(F51:F57)</f>
        <v>0</v>
      </c>
      <c r="G58" s="365"/>
      <c r="H58" s="365"/>
      <c r="I58" s="366">
        <f>SUM(I51:I57)</f>
        <v>0</v>
      </c>
      <c r="J58" s="367">
        <f>SUM(J51:J57)</f>
        <v>0</v>
      </c>
      <c r="K58" s="367">
        <f>SUM(K51:K57)</f>
        <v>0</v>
      </c>
      <c r="L58" s="448">
        <f>SUM(L51:M57)</f>
        <v>0</v>
      </c>
      <c r="M58" s="449"/>
      <c r="N58" s="367">
        <f>SUM(N51:N57)</f>
        <v>0</v>
      </c>
      <c r="O58" s="367">
        <f>SUM(O51:O57)</f>
        <v>0</v>
      </c>
      <c r="P58" s="367">
        <f t="shared" ref="P58" si="11">SUM(P51:P57)</f>
        <v>0</v>
      </c>
      <c r="Q58" s="412">
        <f>SUM(Q51:Q57)</f>
        <v>0</v>
      </c>
    </row>
    <row r="59" spans="2:29" ht="12.75" customHeight="1" thickBot="1" x14ac:dyDescent="0.25">
      <c r="M59" s="34"/>
      <c r="N59" s="34"/>
    </row>
    <row r="60" spans="2:29" s="11" customFormat="1" ht="40.5" customHeight="1" thickBot="1" x14ac:dyDescent="0.25">
      <c r="B60" s="450" t="s">
        <v>44</v>
      </c>
      <c r="C60" s="451"/>
      <c r="D60" s="51"/>
      <c r="E60" s="51"/>
      <c r="F60" s="452" t="s">
        <v>45</v>
      </c>
      <c r="G60" s="452"/>
      <c r="H60" s="452"/>
      <c r="I60" s="453"/>
      <c r="J60" s="98" t="e">
        <f>O60/C8</f>
        <v>#DIV/0!</v>
      </c>
      <c r="O60" s="469">
        <f>I58</f>
        <v>0</v>
      </c>
      <c r="P60" s="470"/>
      <c r="Q60" s="471"/>
    </row>
    <row r="61" spans="2:29" ht="11.25" customHeight="1" thickBot="1" x14ac:dyDescent="0.25">
      <c r="D61" s="22"/>
      <c r="E61" s="52"/>
      <c r="F61" s="52"/>
      <c r="G61" s="52"/>
      <c r="H61" s="52"/>
      <c r="I61" s="22"/>
      <c r="J61" s="22"/>
      <c r="K61" s="154"/>
      <c r="L61" s="22"/>
      <c r="M61" s="22"/>
      <c r="N61" s="22"/>
      <c r="O61" s="400"/>
      <c r="P61" s="400"/>
      <c r="Q61" s="400"/>
    </row>
    <row r="62" spans="2:29" ht="30" customHeight="1" x14ac:dyDescent="0.25">
      <c r="B62" s="427" t="s">
        <v>46</v>
      </c>
      <c r="C62" s="428"/>
      <c r="F62" s="53"/>
      <c r="I62" s="53"/>
      <c r="J62" s="54"/>
      <c r="K62" s="55"/>
      <c r="L62" s="55"/>
      <c r="M62" s="55"/>
      <c r="N62" s="54"/>
      <c r="O62" s="472">
        <f>E33</f>
        <v>0</v>
      </c>
      <c r="P62" s="473"/>
      <c r="Q62" s="474"/>
      <c r="S62" s="370" t="s">
        <v>207</v>
      </c>
      <c r="T62" s="371"/>
      <c r="U62" s="371"/>
      <c r="V62" s="371"/>
      <c r="W62" s="371"/>
      <c r="X62" s="371"/>
      <c r="Y62" s="371"/>
      <c r="Z62" s="371"/>
      <c r="AA62" s="371"/>
      <c r="AB62" s="371"/>
      <c r="AC62" s="372"/>
    </row>
    <row r="63" spans="2:29" s="11" customFormat="1" ht="30" customHeight="1" x14ac:dyDescent="0.2">
      <c r="B63" s="432" t="s">
        <v>47</v>
      </c>
      <c r="C63" s="433"/>
      <c r="D63" s="55"/>
      <c r="E63" s="100"/>
      <c r="F63" s="99"/>
      <c r="G63" s="99"/>
      <c r="H63" s="99"/>
      <c r="I63" s="99"/>
      <c r="J63" s="99"/>
      <c r="K63" s="99"/>
      <c r="L63" s="99"/>
      <c r="M63" s="99"/>
      <c r="N63" s="99"/>
      <c r="O63" s="475" t="e">
        <f>E33/I33*Q117</f>
        <v>#DIV/0!</v>
      </c>
      <c r="P63" s="476"/>
      <c r="Q63" s="477"/>
      <c r="S63" s="373" t="s">
        <v>208</v>
      </c>
      <c r="T63" s="219"/>
      <c r="U63" s="219"/>
      <c r="V63" s="221"/>
      <c r="W63" s="221"/>
      <c r="X63" s="221"/>
      <c r="Y63" s="221"/>
      <c r="Z63" s="221"/>
      <c r="AA63" s="221"/>
      <c r="AB63" s="221"/>
      <c r="AC63" s="374"/>
    </row>
    <row r="64" spans="2:29" ht="30" customHeight="1" thickBot="1" x14ac:dyDescent="0.3">
      <c r="B64" s="432" t="s">
        <v>35</v>
      </c>
      <c r="C64" s="433"/>
      <c r="D64" s="125"/>
      <c r="E64" s="125"/>
      <c r="F64" s="125"/>
      <c r="G64" s="125"/>
      <c r="H64" s="125"/>
      <c r="I64" s="56">
        <f>P45</f>
        <v>0.05</v>
      </c>
      <c r="J64" s="22"/>
      <c r="K64" s="22"/>
      <c r="L64" s="22"/>
      <c r="M64" s="22"/>
      <c r="N64" s="22"/>
      <c r="O64" s="434" t="e">
        <f>P45*((O62+O63-(J58)))</f>
        <v>#DIV/0!</v>
      </c>
      <c r="P64" s="435"/>
      <c r="Q64" s="436"/>
      <c r="S64" s="375" t="s">
        <v>209</v>
      </c>
      <c r="T64" s="220"/>
      <c r="U64" s="220"/>
      <c r="V64" s="222"/>
      <c r="W64" s="222"/>
      <c r="X64" s="222"/>
      <c r="Y64" s="222"/>
      <c r="Z64" s="222"/>
      <c r="AA64" s="222"/>
      <c r="AB64" s="222"/>
      <c r="AC64" s="376"/>
    </row>
    <row r="65" spans="1:29" ht="8.25" customHeight="1" thickBot="1" x14ac:dyDescent="0.3">
      <c r="B65" s="57"/>
      <c r="C65" s="58"/>
      <c r="D65" s="59"/>
      <c r="E65" s="124"/>
      <c r="F65" s="124"/>
      <c r="G65" s="124"/>
      <c r="H65" s="124"/>
      <c r="I65" s="60"/>
      <c r="O65" s="348"/>
      <c r="P65" s="396"/>
      <c r="Q65" s="349"/>
      <c r="S65" s="377"/>
      <c r="T65" s="222"/>
      <c r="U65" s="222"/>
      <c r="V65" s="222"/>
      <c r="W65" s="222"/>
      <c r="X65" s="222"/>
      <c r="Y65" s="222"/>
      <c r="Z65" s="222"/>
      <c r="AA65" s="222"/>
      <c r="AB65" s="222"/>
      <c r="AC65" s="376"/>
    </row>
    <row r="66" spans="1:29" s="11" customFormat="1" ht="45" customHeight="1" thickBot="1" x14ac:dyDescent="0.25">
      <c r="B66" s="464" t="s">
        <v>48</v>
      </c>
      <c r="C66" s="465"/>
      <c r="D66" s="51"/>
      <c r="E66" s="152"/>
      <c r="F66" s="152"/>
      <c r="G66" s="152"/>
      <c r="H66" s="152"/>
      <c r="I66" s="152"/>
      <c r="J66" s="152"/>
      <c r="K66" s="152"/>
      <c r="L66" s="152"/>
      <c r="M66" s="152"/>
      <c r="N66" s="144"/>
      <c r="O66" s="466" t="e">
        <f>SUM(O62:Q65)+0.01</f>
        <v>#DIV/0!</v>
      </c>
      <c r="P66" s="467"/>
      <c r="Q66" s="468"/>
      <c r="S66" s="378" t="s">
        <v>210</v>
      </c>
      <c r="T66" s="379"/>
      <c r="U66" s="379"/>
      <c r="V66" s="379"/>
      <c r="W66" s="379"/>
      <c r="X66" s="379"/>
      <c r="Y66" s="379"/>
      <c r="Z66" s="221"/>
      <c r="AA66" s="221"/>
      <c r="AB66" s="221"/>
      <c r="AC66" s="374"/>
    </row>
    <row r="67" spans="1:29" s="11" customFormat="1" ht="7.5" customHeight="1" thickBot="1" x14ac:dyDescent="0.25">
      <c r="B67" s="330"/>
      <c r="C67" s="330"/>
      <c r="D67" s="51"/>
      <c r="E67" s="152"/>
      <c r="F67" s="152"/>
      <c r="G67" s="152"/>
      <c r="H67" s="152"/>
      <c r="I67" s="152"/>
      <c r="J67" s="152"/>
      <c r="K67" s="152"/>
      <c r="L67" s="152"/>
      <c r="M67" s="152"/>
      <c r="N67" s="329"/>
      <c r="O67" s="328"/>
      <c r="P67" s="327"/>
      <c r="Q67" s="327"/>
      <c r="S67" s="380"/>
      <c r="T67" s="379"/>
      <c r="U67" s="379"/>
      <c r="V67" s="379"/>
      <c r="W67" s="379"/>
      <c r="X67" s="379"/>
      <c r="Y67" s="379"/>
      <c r="Z67" s="221"/>
      <c r="AA67" s="221"/>
      <c r="AB67" s="221"/>
      <c r="AC67" s="374"/>
    </row>
    <row r="68" spans="1:29" s="11" customFormat="1" ht="36.75" customHeight="1" thickBot="1" x14ac:dyDescent="0.25">
      <c r="B68" s="454" t="s">
        <v>199</v>
      </c>
      <c r="C68" s="455"/>
      <c r="D68" s="455"/>
      <c r="E68" s="455"/>
      <c r="F68" s="347" t="e">
        <f>'Active Travel Cost Breakdown'!G66</f>
        <v>#DIV/0!</v>
      </c>
      <c r="G68" s="331"/>
      <c r="H68" s="331"/>
      <c r="I68" s="331"/>
      <c r="J68" s="332" t="e">
        <f>F68/O66</f>
        <v>#DIV/0!</v>
      </c>
      <c r="K68" s="456" t="s">
        <v>200</v>
      </c>
      <c r="L68" s="457"/>
      <c r="M68" s="457"/>
      <c r="N68" s="457"/>
      <c r="O68" s="457"/>
      <c r="P68" s="457"/>
      <c r="Q68" s="458"/>
      <c r="S68" s="381" t="s">
        <v>211</v>
      </c>
      <c r="T68" s="382"/>
      <c r="U68" s="382"/>
      <c r="V68" s="382"/>
      <c r="W68" s="382"/>
      <c r="X68" s="382"/>
      <c r="Y68" s="382"/>
      <c r="Z68" s="383"/>
      <c r="AA68" s="383"/>
      <c r="AB68" s="383"/>
      <c r="AC68" s="384"/>
    </row>
    <row r="69" spans="1:29" ht="6.6" customHeight="1" thickBot="1" x14ac:dyDescent="0.45">
      <c r="C69" s="162" t="str">
        <f>IF(B163=TRUE,"Intermediate Forecast --&gt; Data for TII internal use only","")</f>
        <v/>
      </c>
      <c r="K69" s="153"/>
    </row>
    <row r="70" spans="1:29" ht="22.5" customHeight="1" thickBot="1" x14ac:dyDescent="0.25">
      <c r="B70" s="425" t="s">
        <v>122</v>
      </c>
      <c r="C70" s="426"/>
      <c r="K70" s="153"/>
    </row>
    <row r="71" spans="1:29" ht="20.25" customHeight="1" x14ac:dyDescent="0.25">
      <c r="B71" s="197" t="s">
        <v>201</v>
      </c>
      <c r="C71" s="368">
        <f>I33</f>
        <v>0</v>
      </c>
      <c r="D71" s="198"/>
      <c r="E71" s="199" t="s">
        <v>123</v>
      </c>
      <c r="F71" s="198"/>
      <c r="G71" s="198"/>
      <c r="H71" s="198"/>
      <c r="I71" s="198"/>
      <c r="J71" s="198"/>
      <c r="K71" s="200"/>
      <c r="L71" s="198"/>
      <c r="M71" s="198"/>
      <c r="N71" s="198"/>
      <c r="O71" s="198"/>
      <c r="P71" s="198"/>
      <c r="Q71" s="201"/>
    </row>
    <row r="72" spans="1:29" ht="20.25" customHeight="1" x14ac:dyDescent="0.25">
      <c r="B72" s="202" t="s">
        <v>202</v>
      </c>
      <c r="C72" s="369">
        <f>(E19+E21+E23+E25+E27+E29+E31)*1.1</f>
        <v>0</v>
      </c>
      <c r="D72" s="204"/>
      <c r="E72" s="205" t="s">
        <v>215</v>
      </c>
      <c r="F72" s="204"/>
      <c r="G72" s="204"/>
      <c r="H72" s="204"/>
      <c r="I72" s="204"/>
      <c r="J72" s="204"/>
      <c r="K72" s="206"/>
      <c r="L72" s="204"/>
      <c r="M72" s="204"/>
      <c r="N72" s="204"/>
      <c r="O72" s="385" t="s">
        <v>203</v>
      </c>
      <c r="P72" s="386"/>
      <c r="Q72" s="409" t="e">
        <f>(F58/E58)*C72</f>
        <v>#DIV/0!</v>
      </c>
    </row>
    <row r="73" spans="1:29" ht="20.25" customHeight="1" x14ac:dyDescent="0.25">
      <c r="B73" s="202" t="s">
        <v>124</v>
      </c>
      <c r="C73" s="203"/>
      <c r="D73" s="204"/>
      <c r="E73" s="205"/>
      <c r="F73" s="204"/>
      <c r="G73" s="204"/>
      <c r="H73" s="204"/>
      <c r="I73" s="204"/>
      <c r="J73" s="204"/>
      <c r="K73" s="206"/>
      <c r="L73" s="204"/>
      <c r="M73" s="204"/>
      <c r="N73" s="204"/>
      <c r="O73" s="385" t="s">
        <v>204</v>
      </c>
      <c r="P73" s="386"/>
      <c r="Q73" s="409" t="e">
        <f>C72+Q72</f>
        <v>#DIV/0!</v>
      </c>
    </row>
    <row r="74" spans="1:29" ht="20.25" customHeight="1" thickBot="1" x14ac:dyDescent="0.3">
      <c r="B74" s="207" t="s">
        <v>216</v>
      </c>
      <c r="C74" s="208"/>
      <c r="D74" s="209"/>
      <c r="E74" s="209"/>
      <c r="F74" s="209"/>
      <c r="G74" s="209"/>
      <c r="H74" s="209"/>
      <c r="I74" s="209"/>
      <c r="J74" s="209"/>
      <c r="K74" s="210"/>
      <c r="L74" s="209"/>
      <c r="M74" s="209"/>
      <c r="N74" s="209"/>
      <c r="O74" s="387" t="s">
        <v>205</v>
      </c>
      <c r="P74" s="388"/>
      <c r="Q74" s="410" t="e">
        <f>Q73/C8</f>
        <v>#DIV/0!</v>
      </c>
    </row>
    <row r="75" spans="1:29" ht="34.5" customHeight="1" x14ac:dyDescent="0.2">
      <c r="B75" s="427" t="s">
        <v>125</v>
      </c>
      <c r="C75" s="428"/>
      <c r="D75" s="3"/>
      <c r="E75" s="3"/>
      <c r="F75" s="3"/>
      <c r="G75" s="3"/>
      <c r="H75" s="3"/>
      <c r="I75" s="211"/>
      <c r="J75" s="212"/>
      <c r="K75" s="163"/>
      <c r="L75" s="163"/>
      <c r="M75" s="163"/>
      <c r="N75" s="212"/>
      <c r="O75" s="429">
        <f>(+E19+E21+E23+E25+E27+E29+E31)*1.32</f>
        <v>0</v>
      </c>
      <c r="P75" s="430"/>
      <c r="Q75" s="431"/>
    </row>
    <row r="76" spans="1:29" s="11" customFormat="1" ht="33" customHeight="1" thickBot="1" x14ac:dyDescent="0.25">
      <c r="B76" s="432" t="s">
        <v>126</v>
      </c>
      <c r="C76" s="433"/>
      <c r="D76" s="55"/>
      <c r="E76" s="100"/>
      <c r="F76" s="99"/>
      <c r="G76" s="99"/>
      <c r="H76" s="99"/>
      <c r="I76" s="99"/>
      <c r="J76" s="99"/>
      <c r="K76" s="99"/>
      <c r="L76" s="99"/>
      <c r="M76" s="99"/>
      <c r="N76" s="99"/>
      <c r="O76" s="434" t="e">
        <f>O75/I33*Q117</f>
        <v>#DIV/0!</v>
      </c>
      <c r="P76" s="435"/>
      <c r="Q76" s="436"/>
    </row>
    <row r="77" spans="1:29" ht="18.75" hidden="1" customHeight="1" thickBot="1" x14ac:dyDescent="0.3">
      <c r="B77" s="57"/>
      <c r="C77" s="58"/>
      <c r="D77" s="59"/>
      <c r="E77" s="124"/>
      <c r="F77" s="124"/>
      <c r="G77" s="124"/>
      <c r="H77" s="124"/>
      <c r="I77" s="60"/>
      <c r="O77" s="348"/>
      <c r="P77" s="396"/>
      <c r="Q77" s="349"/>
    </row>
    <row r="78" spans="1:29" s="11" customFormat="1" ht="45" customHeight="1" thickBot="1" x14ac:dyDescent="0.25">
      <c r="B78" s="425" t="s">
        <v>122</v>
      </c>
      <c r="C78" s="426"/>
      <c r="D78" s="51"/>
      <c r="E78" s="152"/>
      <c r="F78" s="152"/>
      <c r="G78" s="152"/>
      <c r="H78" s="152"/>
      <c r="I78" s="152"/>
      <c r="J78" s="152"/>
      <c r="K78" s="152"/>
      <c r="L78" s="152"/>
      <c r="M78" s="152"/>
      <c r="N78" s="144"/>
      <c r="O78" s="437" t="e">
        <f>SUM(O75:Q77)+0.01</f>
        <v>#DIV/0!</v>
      </c>
      <c r="P78" s="438"/>
      <c r="Q78" s="439"/>
    </row>
    <row r="79" spans="1:29" ht="6.75" customHeight="1" thickBot="1" x14ac:dyDescent="0.25">
      <c r="A79" s="213"/>
      <c r="B79" s="214"/>
      <c r="C79" s="215"/>
      <c r="D79" s="216"/>
      <c r="E79" s="216"/>
      <c r="F79" s="216"/>
      <c r="G79" s="216"/>
      <c r="H79" s="216"/>
      <c r="I79" s="216"/>
      <c r="J79" s="216"/>
      <c r="K79" s="217"/>
      <c r="L79" s="216"/>
      <c r="M79" s="216"/>
      <c r="N79" s="216"/>
      <c r="O79" s="216"/>
      <c r="P79" s="216"/>
      <c r="Q79" s="216"/>
    </row>
    <row r="80" spans="1:29" ht="27" customHeight="1" thickBot="1" x14ac:dyDescent="0.35">
      <c r="A80" s="213"/>
      <c r="B80" s="550" t="s">
        <v>129</v>
      </c>
      <c r="C80" s="551"/>
      <c r="D80" s="551"/>
      <c r="E80" s="551"/>
      <c r="F80" s="551"/>
      <c r="G80" s="551"/>
      <c r="H80" s="551"/>
      <c r="I80" s="551"/>
      <c r="J80" s="552"/>
      <c r="K80" s="217"/>
      <c r="L80" s="216"/>
      <c r="M80" s="216"/>
      <c r="N80" s="216"/>
      <c r="O80" s="216"/>
      <c r="P80" s="216"/>
      <c r="Q80" s="216"/>
    </row>
    <row r="81" spans="2:17" ht="20.25" customHeight="1" x14ac:dyDescent="0.2">
      <c r="B81" s="104"/>
      <c r="C81" s="105"/>
      <c r="D81" s="61"/>
      <c r="E81" s="62"/>
      <c r="F81" s="104"/>
      <c r="G81" s="104"/>
      <c r="H81" s="104"/>
      <c r="I81" s="106"/>
      <c r="J81" s="106"/>
      <c r="K81" s="106"/>
      <c r="L81" s="62"/>
      <c r="M81" s="62"/>
      <c r="N81" s="62"/>
      <c r="O81" s="104"/>
      <c r="P81" s="106"/>
      <c r="Q81" s="106"/>
    </row>
    <row r="82" spans="2:17" ht="41.25" customHeight="1" x14ac:dyDescent="0.2">
      <c r="B82" s="123"/>
      <c r="C82" s="105"/>
      <c r="D82" s="61"/>
      <c r="E82" s="61"/>
      <c r="F82" s="106"/>
      <c r="G82" s="106"/>
      <c r="H82" s="106"/>
      <c r="I82" s="106"/>
      <c r="J82" s="106"/>
      <c r="K82" s="106"/>
      <c r="L82" s="62"/>
      <c r="M82" s="62"/>
      <c r="N82" s="62"/>
      <c r="O82" s="106"/>
      <c r="P82" s="106"/>
      <c r="Q82" s="106"/>
    </row>
    <row r="83" spans="2:17" x14ac:dyDescent="0.2">
      <c r="C83" s="63"/>
      <c r="D83" s="63"/>
      <c r="E83" s="63"/>
    </row>
    <row r="84" spans="2:17" x14ac:dyDescent="0.2">
      <c r="C84" s="63"/>
      <c r="D84" s="63"/>
      <c r="E84" s="63"/>
    </row>
    <row r="85" spans="2:17" x14ac:dyDescent="0.2">
      <c r="C85" s="63"/>
      <c r="D85" s="63"/>
      <c r="E85" s="63"/>
    </row>
    <row r="86" spans="2:17" x14ac:dyDescent="0.2">
      <c r="C86" s="63"/>
      <c r="D86" s="63"/>
      <c r="E86" s="63"/>
    </row>
    <row r="87" spans="2:17" x14ac:dyDescent="0.2">
      <c r="C87" s="63"/>
      <c r="D87" s="63"/>
      <c r="E87" s="63"/>
    </row>
    <row r="88" spans="2:17" x14ac:dyDescent="0.2">
      <c r="B88" s="218" t="s">
        <v>127</v>
      </c>
      <c r="C88" s="63"/>
      <c r="D88" s="63"/>
      <c r="E88" s="63"/>
    </row>
    <row r="89" spans="2:17" x14ac:dyDescent="0.2">
      <c r="B89" s="218" t="s">
        <v>128</v>
      </c>
      <c r="C89" s="63"/>
      <c r="D89" s="63"/>
      <c r="E89" s="63"/>
    </row>
    <row r="91" spans="2:17" ht="15" hidden="1" outlineLevel="1" thickBot="1" x14ac:dyDescent="0.25">
      <c r="O91" s="64"/>
    </row>
    <row r="92" spans="2:17" ht="15.75" hidden="1" outlineLevel="1" thickBot="1" x14ac:dyDescent="0.3">
      <c r="B92" s="65"/>
      <c r="C92" s="66"/>
      <c r="D92" s="66"/>
      <c r="E92" s="133" t="s">
        <v>64</v>
      </c>
      <c r="F92" s="133" t="s">
        <v>218</v>
      </c>
      <c r="G92" s="68"/>
      <c r="H92" s="68"/>
      <c r="I92" s="68" t="str">
        <f>J17</f>
        <v>Pre 2026</v>
      </c>
      <c r="J92" s="67">
        <f>K17</f>
        <v>2026</v>
      </c>
      <c r="K92" s="69">
        <f>L17</f>
        <v>2027</v>
      </c>
      <c r="L92" s="70"/>
      <c r="M92" s="68">
        <f>N17</f>
        <v>2028</v>
      </c>
      <c r="N92" s="67">
        <f>O17</f>
        <v>2029</v>
      </c>
      <c r="O92" s="67">
        <f>P17</f>
        <v>2030</v>
      </c>
      <c r="P92" s="223" t="str">
        <f>Q17</f>
        <v>Post 2030</v>
      </c>
      <c r="Q92" s="71"/>
    </row>
    <row r="93" spans="2:17" ht="15" hidden="1" outlineLevel="1" x14ac:dyDescent="0.25">
      <c r="B93" s="30"/>
      <c r="C93" s="18" t="s">
        <v>49</v>
      </c>
      <c r="D93" s="18"/>
      <c r="E93" s="136">
        <f>(P36+100%)^(1/12)</f>
        <v>1.0024662697723037</v>
      </c>
      <c r="F93" s="136">
        <f>(P37+100%)^(1/12)</f>
        <v>1.0017333788325151</v>
      </c>
      <c r="G93" s="30"/>
      <c r="H93" s="30"/>
      <c r="I93" s="73"/>
      <c r="J93" s="420">
        <f>($E$93)^12-1</f>
        <v>3.0000000000000471E-2</v>
      </c>
      <c r="K93" s="420">
        <f>($E$93)^24-1</f>
        <v>6.090000000000062E-2</v>
      </c>
      <c r="L93" s="143"/>
      <c r="M93" s="420">
        <f>($F$93)^36-1</f>
        <v>6.433226100000411E-2</v>
      </c>
      <c r="N93" s="420">
        <f>($F$93)^48-1</f>
        <v>8.6683238481005453E-2</v>
      </c>
      <c r="O93" s="420">
        <f>($F$93)^60-1</f>
        <v>0.10950358648910785</v>
      </c>
      <c r="P93" s="420">
        <f>($F$93)^72-1</f>
        <v>0.13280316180538065</v>
      </c>
      <c r="Q93" s="72"/>
    </row>
    <row r="94" spans="2:17" ht="15" hidden="1" outlineLevel="1" x14ac:dyDescent="0.25">
      <c r="B94" s="9"/>
      <c r="C94" s="25"/>
      <c r="D94" s="25"/>
      <c r="E94" s="137"/>
      <c r="F94" s="424">
        <f>$Q$44</f>
        <v>0.6</v>
      </c>
      <c r="G94" s="117"/>
      <c r="H94" s="117"/>
      <c r="I94" s="74"/>
      <c r="J94" s="421">
        <f>$F$94</f>
        <v>0.6</v>
      </c>
      <c r="K94" s="421">
        <f>$F$94</f>
        <v>0.6</v>
      </c>
      <c r="L94" s="75"/>
      <c r="M94" s="421">
        <f>$F$94</f>
        <v>0.6</v>
      </c>
      <c r="N94" s="421">
        <f>$F$94</f>
        <v>0.6</v>
      </c>
      <c r="O94" s="421">
        <f>$F$94</f>
        <v>0.6</v>
      </c>
      <c r="P94" s="421">
        <f>$F$94</f>
        <v>0.6</v>
      </c>
      <c r="Q94" s="76"/>
    </row>
    <row r="95" spans="2:17" ht="15" hidden="1" outlineLevel="1" x14ac:dyDescent="0.25">
      <c r="B95" s="9"/>
      <c r="C95" s="25" t="s">
        <v>50</v>
      </c>
      <c r="D95" s="25"/>
      <c r="E95" s="139">
        <f>(100%+$P$42)^(1/12)</f>
        <v>1.0024662697723037</v>
      </c>
      <c r="F95" s="139">
        <f>(P43+100%)^(1/12)</f>
        <v>1.0016515813019202</v>
      </c>
      <c r="G95" s="9"/>
      <c r="H95" s="9"/>
      <c r="I95" s="77"/>
      <c r="J95" s="422">
        <f>($E$95)^12-1</f>
        <v>3.0000000000000471E-2</v>
      </c>
      <c r="K95" s="422">
        <f>($E$95)^24-1</f>
        <v>6.090000000000062E-2</v>
      </c>
      <c r="L95" s="131"/>
      <c r="M95" s="422">
        <f>($F$95)^36-1</f>
        <v>6.1208000000001261E-2</v>
      </c>
      <c r="N95" s="422">
        <f>($F$95)^48-1</f>
        <v>8.2432160000001753E-2</v>
      </c>
      <c r="O95" s="422">
        <f>($F$95)^60-1</f>
        <v>0.10408080320000224</v>
      </c>
      <c r="P95" s="422">
        <f>($F$95)^72-1</f>
        <v>0.12616241926400273</v>
      </c>
      <c r="Q95" s="76"/>
    </row>
    <row r="96" spans="2:17" ht="15" hidden="1" outlineLevel="1" x14ac:dyDescent="0.25">
      <c r="B96" s="9"/>
      <c r="C96" s="25"/>
      <c r="D96" s="25"/>
      <c r="E96" s="137"/>
      <c r="F96" s="138">
        <f>$Q$44</f>
        <v>0.6</v>
      </c>
      <c r="G96" s="117"/>
      <c r="H96" s="117"/>
      <c r="I96" s="74"/>
      <c r="J96" s="421">
        <f>$F$96</f>
        <v>0.6</v>
      </c>
      <c r="K96" s="421">
        <f>$F$96</f>
        <v>0.6</v>
      </c>
      <c r="L96" s="75"/>
      <c r="M96" s="421">
        <f>$F$96</f>
        <v>0.6</v>
      </c>
      <c r="N96" s="421">
        <f>$F$96</f>
        <v>0.6</v>
      </c>
      <c r="O96" s="421">
        <f t="shared" ref="O96" si="12">$F$96</f>
        <v>0.6</v>
      </c>
      <c r="P96" s="421">
        <f>$F$96</f>
        <v>0.6</v>
      </c>
      <c r="Q96" s="76"/>
    </row>
    <row r="97" spans="2:17" ht="15" hidden="1" outlineLevel="1" x14ac:dyDescent="0.25">
      <c r="B97" s="78"/>
      <c r="C97" s="25" t="s">
        <v>1</v>
      </c>
      <c r="D97" s="25"/>
      <c r="E97" s="139">
        <f>(100%+$P$42)^(1/12)</f>
        <v>1.0024662697723037</v>
      </c>
      <c r="F97" s="139">
        <f>(100%+$P$43)^(1/12)</f>
        <v>1.0016515813019202</v>
      </c>
      <c r="G97" s="9"/>
      <c r="H97" s="9"/>
      <c r="I97" s="77"/>
      <c r="J97" s="422">
        <f>($E$97)^12-1</f>
        <v>3.0000000000000471E-2</v>
      </c>
      <c r="K97" s="422">
        <f>($E$97)^24-1</f>
        <v>6.090000000000062E-2</v>
      </c>
      <c r="L97" s="131"/>
      <c r="M97" s="422">
        <f>($F$97)^36-1</f>
        <v>6.1208000000001261E-2</v>
      </c>
      <c r="N97" s="422">
        <f>($F$97)^48-1</f>
        <v>8.2432160000001753E-2</v>
      </c>
      <c r="O97" s="422">
        <f>($F$97)^60-1</f>
        <v>0.10408080320000224</v>
      </c>
      <c r="P97" s="422">
        <f>($F$97)^72-1</f>
        <v>0.12616241926400273</v>
      </c>
      <c r="Q97" s="76"/>
    </row>
    <row r="98" spans="2:17" ht="15" hidden="1" outlineLevel="1" x14ac:dyDescent="0.25">
      <c r="B98" s="78"/>
      <c r="C98" s="25"/>
      <c r="D98" s="25"/>
      <c r="E98" s="137"/>
      <c r="F98" s="138">
        <f>$Q$44</f>
        <v>0.6</v>
      </c>
      <c r="G98" s="117"/>
      <c r="H98" s="117"/>
      <c r="I98" s="74"/>
      <c r="J98" s="421">
        <f>$F$98</f>
        <v>0.6</v>
      </c>
      <c r="K98" s="421">
        <f>$F$98</f>
        <v>0.6</v>
      </c>
      <c r="L98" s="75"/>
      <c r="M98" s="421">
        <f>$F$98</f>
        <v>0.6</v>
      </c>
      <c r="N98" s="421">
        <f>$F$98</f>
        <v>0.6</v>
      </c>
      <c r="O98" s="421">
        <f t="shared" ref="O98" si="13">$F$98</f>
        <v>0.6</v>
      </c>
      <c r="P98" s="421">
        <f>$F$98</f>
        <v>0.6</v>
      </c>
      <c r="Q98" s="76"/>
    </row>
    <row r="99" spans="2:17" ht="15" hidden="1" outlineLevel="1" x14ac:dyDescent="0.25">
      <c r="B99" s="78" t="s">
        <v>51</v>
      </c>
      <c r="C99" s="25" t="s">
        <v>52</v>
      </c>
      <c r="D99" s="25"/>
      <c r="E99" s="139">
        <f>(100%+$P$42)^(1/12)</f>
        <v>1.0024662697723037</v>
      </c>
      <c r="F99" s="139">
        <f>(100%+$P$43)^(1/12)</f>
        <v>1.0016515813019202</v>
      </c>
      <c r="G99" s="9"/>
      <c r="H99" s="9"/>
      <c r="I99" s="77"/>
      <c r="J99" s="422">
        <f>($E$99)^12-1</f>
        <v>3.0000000000000471E-2</v>
      </c>
      <c r="K99" s="422">
        <f>($E$99)^24-1</f>
        <v>6.090000000000062E-2</v>
      </c>
      <c r="L99" s="131"/>
      <c r="M99" s="422">
        <f>($F$99)^36-1</f>
        <v>6.1208000000001261E-2</v>
      </c>
      <c r="N99" s="422">
        <f>($F$99)^48-1</f>
        <v>8.2432160000001753E-2</v>
      </c>
      <c r="O99" s="422">
        <f>($F$99)^60-1</f>
        <v>0.10408080320000224</v>
      </c>
      <c r="P99" s="422">
        <f>($F$99)^72-1</f>
        <v>0.12616241926400273</v>
      </c>
      <c r="Q99" s="76"/>
    </row>
    <row r="100" spans="2:17" ht="15" hidden="1" outlineLevel="1" x14ac:dyDescent="0.25">
      <c r="B100" s="78"/>
      <c r="C100" s="25"/>
      <c r="D100" s="25"/>
      <c r="E100" s="137"/>
      <c r="F100" s="138">
        <f>$Q$44</f>
        <v>0.6</v>
      </c>
      <c r="G100" s="117"/>
      <c r="H100" s="117"/>
      <c r="I100" s="74"/>
      <c r="J100" s="421">
        <f>$F$100</f>
        <v>0.6</v>
      </c>
      <c r="K100" s="421">
        <f>$F$100</f>
        <v>0.6</v>
      </c>
      <c r="L100" s="75"/>
      <c r="M100" s="421">
        <f>$F$100</f>
        <v>0.6</v>
      </c>
      <c r="N100" s="421">
        <f>$F$100</f>
        <v>0.6</v>
      </c>
      <c r="O100" s="421">
        <f t="shared" ref="O100" si="14">$F$100</f>
        <v>0.6</v>
      </c>
      <c r="P100" s="421">
        <f>$F$100</f>
        <v>0.6</v>
      </c>
      <c r="Q100" s="76"/>
    </row>
    <row r="101" spans="2:17" ht="15" hidden="1" outlineLevel="1" x14ac:dyDescent="0.25">
      <c r="B101" s="9"/>
      <c r="C101" s="25" t="s">
        <v>96</v>
      </c>
      <c r="D101" s="25"/>
      <c r="E101" s="139">
        <f>(100%+$P$42)^(1/12)</f>
        <v>1.0024662697723037</v>
      </c>
      <c r="F101" s="139">
        <f>(100%+$P$43)^(1/12)</f>
        <v>1.0016515813019202</v>
      </c>
      <c r="G101" s="9"/>
      <c r="H101" s="9"/>
      <c r="I101" s="77"/>
      <c r="J101" s="422">
        <f>($E$101)^12-1</f>
        <v>3.0000000000000471E-2</v>
      </c>
      <c r="K101" s="422">
        <f>($E$101)^24-1</f>
        <v>6.090000000000062E-2</v>
      </c>
      <c r="L101" s="131"/>
      <c r="M101" s="422">
        <f>($F$101)^36-1</f>
        <v>6.1208000000001261E-2</v>
      </c>
      <c r="N101" s="422">
        <f>($F$101)^48-1</f>
        <v>8.2432160000001753E-2</v>
      </c>
      <c r="O101" s="422">
        <f>($F$101)^60-1</f>
        <v>0.10408080320000224</v>
      </c>
      <c r="P101" s="422">
        <f>($F$101)^72-1</f>
        <v>0.12616241926400273</v>
      </c>
      <c r="Q101" s="76"/>
    </row>
    <row r="102" spans="2:17" ht="15" hidden="1" outlineLevel="1" x14ac:dyDescent="0.25">
      <c r="B102" s="9"/>
      <c r="C102" s="25"/>
      <c r="D102" s="25"/>
      <c r="E102" s="137"/>
      <c r="F102" s="138">
        <f>$Q$44</f>
        <v>0.6</v>
      </c>
      <c r="G102" s="117"/>
      <c r="H102" s="117"/>
      <c r="I102" s="74"/>
      <c r="J102" s="421">
        <f>$F$102</f>
        <v>0.6</v>
      </c>
      <c r="K102" s="421">
        <f>$F$102</f>
        <v>0.6</v>
      </c>
      <c r="L102" s="75"/>
      <c r="M102" s="421">
        <f>$F$102</f>
        <v>0.6</v>
      </c>
      <c r="N102" s="421">
        <f>$F$102</f>
        <v>0.6</v>
      </c>
      <c r="O102" s="421">
        <f t="shared" ref="O102" si="15">$F$102</f>
        <v>0.6</v>
      </c>
      <c r="P102" s="421">
        <f>$F$102</f>
        <v>0.6</v>
      </c>
      <c r="Q102" s="76"/>
    </row>
    <row r="103" spans="2:17" ht="15" hidden="1" outlineLevel="1" x14ac:dyDescent="0.25">
      <c r="B103" s="9"/>
      <c r="C103" s="25" t="s">
        <v>2</v>
      </c>
      <c r="D103" s="25"/>
      <c r="E103" s="139">
        <f>(100%+P38)^(1/12)</f>
        <v>1.0032737397821989</v>
      </c>
      <c r="F103" s="139">
        <f>(100%+P39)^(1/12)</f>
        <v>1.0016515813019202</v>
      </c>
      <c r="G103" s="9"/>
      <c r="H103" s="9"/>
      <c r="I103" s="77"/>
      <c r="J103" s="422">
        <f>($E$103)^12-1</f>
        <v>4.000000000000048E-2</v>
      </c>
      <c r="K103" s="422">
        <f>($E$103)^24-1</f>
        <v>8.1600000000001227E-2</v>
      </c>
      <c r="L103" s="131"/>
      <c r="M103" s="422">
        <f>($F$103)^36-1</f>
        <v>6.1208000000001261E-2</v>
      </c>
      <c r="N103" s="422">
        <f>($F$103)^48-1</f>
        <v>8.2432160000001753E-2</v>
      </c>
      <c r="O103" s="422">
        <f>($F$103)^60-1</f>
        <v>0.10408080320000224</v>
      </c>
      <c r="P103" s="422">
        <f>($F$103)^72-1</f>
        <v>0.12616241926400273</v>
      </c>
      <c r="Q103" s="76"/>
    </row>
    <row r="104" spans="2:17" ht="15" hidden="1" outlineLevel="1" x14ac:dyDescent="0.25">
      <c r="B104" s="9"/>
      <c r="C104" s="25"/>
      <c r="D104" s="25"/>
      <c r="E104" s="137"/>
      <c r="F104" s="138">
        <f>$Q$44</f>
        <v>0.6</v>
      </c>
      <c r="G104" s="117"/>
      <c r="H104" s="117"/>
      <c r="I104" s="74"/>
      <c r="J104" s="421">
        <f>$F$104</f>
        <v>0.6</v>
      </c>
      <c r="K104" s="421">
        <f>$F$104</f>
        <v>0.6</v>
      </c>
      <c r="L104" s="75"/>
      <c r="M104" s="421">
        <f>$F$104</f>
        <v>0.6</v>
      </c>
      <c r="N104" s="421">
        <f>$F$104</f>
        <v>0.6</v>
      </c>
      <c r="O104" s="421">
        <f>$F$104</f>
        <v>0.6</v>
      </c>
      <c r="P104" s="421">
        <f>$F$104</f>
        <v>0.6</v>
      </c>
      <c r="Q104" s="76"/>
    </row>
    <row r="105" spans="2:17" ht="15" hidden="1" outlineLevel="1" x14ac:dyDescent="0.25">
      <c r="B105" s="9"/>
      <c r="C105" s="25" t="s">
        <v>0</v>
      </c>
      <c r="D105" s="25"/>
      <c r="E105" s="139">
        <f>(100%+$P$42)^(1/12)</f>
        <v>1.0024662697723037</v>
      </c>
      <c r="F105" s="139">
        <f>(100%+$P$43)^(1/12)</f>
        <v>1.0016515813019202</v>
      </c>
      <c r="G105" s="9"/>
      <c r="H105" s="9"/>
      <c r="I105" s="77"/>
      <c r="J105" s="422">
        <f>($E$105)^12-1</f>
        <v>3.0000000000000471E-2</v>
      </c>
      <c r="K105" s="422">
        <f>($E$105)^24-1</f>
        <v>6.090000000000062E-2</v>
      </c>
      <c r="L105" s="131"/>
      <c r="M105" s="422">
        <f>($F$105)^36-1</f>
        <v>6.1208000000001261E-2</v>
      </c>
      <c r="N105" s="422">
        <f>($F$105)^48-1</f>
        <v>8.2432160000001753E-2</v>
      </c>
      <c r="O105" s="422">
        <f>($F$105)^60-1</f>
        <v>0.10408080320000224</v>
      </c>
      <c r="P105" s="422">
        <f>($F$105)^72-1</f>
        <v>0.12616241926400273</v>
      </c>
      <c r="Q105" s="76"/>
    </row>
    <row r="106" spans="2:17" ht="15.75" hidden="1" outlineLevel="1" thickBot="1" x14ac:dyDescent="0.3">
      <c r="B106" s="79"/>
      <c r="C106" s="23"/>
      <c r="D106" s="23"/>
      <c r="E106" s="140"/>
      <c r="F106" s="141">
        <f>$Q$44</f>
        <v>0.6</v>
      </c>
      <c r="G106" s="118"/>
      <c r="H106" s="118"/>
      <c r="I106" s="80"/>
      <c r="J106" s="423">
        <f>$F$106</f>
        <v>0.6</v>
      </c>
      <c r="K106" s="423">
        <f>$F$106</f>
        <v>0.6</v>
      </c>
      <c r="L106" s="81"/>
      <c r="M106" s="423">
        <f>$F$106</f>
        <v>0.6</v>
      </c>
      <c r="N106" s="423">
        <f>$F$106</f>
        <v>0.6</v>
      </c>
      <c r="O106" s="423">
        <f t="shared" ref="O106" si="16">$F$106</f>
        <v>0.6</v>
      </c>
      <c r="P106" s="423">
        <f>$F$106</f>
        <v>0.6</v>
      </c>
      <c r="Q106" s="82"/>
    </row>
    <row r="107" spans="2:17" ht="15" hidden="1" outlineLevel="1" thickBot="1" x14ac:dyDescent="0.25">
      <c r="I107" s="83"/>
      <c r="J107" s="83"/>
      <c r="K107" s="83"/>
      <c r="L107" s="83"/>
      <c r="M107" s="83"/>
      <c r="N107" s="83"/>
      <c r="O107" s="83"/>
      <c r="P107" s="83"/>
    </row>
    <row r="108" spans="2:17" ht="15.75" hidden="1" outlineLevel="1" thickBot="1" x14ac:dyDescent="0.3">
      <c r="B108" s="65"/>
      <c r="C108" s="66"/>
      <c r="D108" s="66"/>
      <c r="E108" s="84"/>
      <c r="F108" s="66"/>
      <c r="G108" s="66"/>
      <c r="H108" s="66"/>
      <c r="I108" s="85" t="str">
        <f>I92</f>
        <v>Pre 2026</v>
      </c>
      <c r="J108" s="85">
        <f>J92</f>
        <v>2026</v>
      </c>
      <c r="K108" s="86">
        <f>K92</f>
        <v>2027</v>
      </c>
      <c r="L108" s="86"/>
      <c r="M108" s="85">
        <f>M92</f>
        <v>2028</v>
      </c>
      <c r="N108" s="86">
        <f>N92</f>
        <v>2029</v>
      </c>
      <c r="O108" s="67">
        <f>O92</f>
        <v>2030</v>
      </c>
      <c r="P108" s="224" t="str">
        <f>P92</f>
        <v>Post 2030</v>
      </c>
      <c r="Q108" s="71"/>
    </row>
    <row r="109" spans="2:17" ht="15" hidden="1" outlineLevel="1" x14ac:dyDescent="0.25">
      <c r="B109" s="9"/>
      <c r="C109" s="25" t="s">
        <v>49</v>
      </c>
      <c r="D109" s="25"/>
      <c r="E109" s="87"/>
      <c r="I109" s="88">
        <f>I96*I95*J21</f>
        <v>0</v>
      </c>
      <c r="J109" s="113">
        <f>J94*J93*K19</f>
        <v>0</v>
      </c>
      <c r="K109" s="88">
        <f>K94*K93*L19</f>
        <v>0</v>
      </c>
      <c r="L109" s="88"/>
      <c r="M109" s="88">
        <f>M94*M93*N19</f>
        <v>0</v>
      </c>
      <c r="N109" s="88">
        <f>N94*N93*O19</f>
        <v>0</v>
      </c>
      <c r="O109" s="88">
        <f>O94*O93*P19</f>
        <v>0</v>
      </c>
      <c r="P109" s="401">
        <f>P94*P93*Q19</f>
        <v>0</v>
      </c>
      <c r="Q109" s="401">
        <f t="shared" ref="Q109:Q115" si="17">SUM(J109:P109)</f>
        <v>0</v>
      </c>
    </row>
    <row r="110" spans="2:17" ht="15" hidden="1" outlineLevel="1" x14ac:dyDescent="0.25">
      <c r="B110" s="9"/>
      <c r="C110" s="25" t="s">
        <v>50</v>
      </c>
      <c r="D110" s="25"/>
      <c r="E110" s="87"/>
      <c r="I110" s="88">
        <f>I97*I96*J22</f>
        <v>0</v>
      </c>
      <c r="J110" s="113">
        <f>J96*J95*K21</f>
        <v>0</v>
      </c>
      <c r="K110" s="113">
        <f>K96*K95*L21</f>
        <v>0</v>
      </c>
      <c r="L110" s="113"/>
      <c r="M110" s="113">
        <f>M96*M95*N21</f>
        <v>0</v>
      </c>
      <c r="N110" s="113">
        <f>N96*N95*O21</f>
        <v>0</v>
      </c>
      <c r="O110" s="113">
        <f>O96*O95*P21</f>
        <v>0</v>
      </c>
      <c r="P110" s="401">
        <f>P96*P95*Q21</f>
        <v>0</v>
      </c>
      <c r="Q110" s="401">
        <f t="shared" si="17"/>
        <v>0</v>
      </c>
    </row>
    <row r="111" spans="2:17" ht="15" hidden="1" outlineLevel="1" x14ac:dyDescent="0.25">
      <c r="B111" s="78"/>
      <c r="C111" s="25" t="s">
        <v>1</v>
      </c>
      <c r="D111" s="25"/>
      <c r="E111" s="87"/>
      <c r="I111" s="88">
        <f>I98*I97*J23</f>
        <v>0</v>
      </c>
      <c r="J111" s="113">
        <f>J98*J97*K23</f>
        <v>0</v>
      </c>
      <c r="K111" s="113">
        <f>K98*K97*L23</f>
        <v>0</v>
      </c>
      <c r="L111" s="113"/>
      <c r="M111" s="113">
        <f>M98*M97*N23</f>
        <v>0</v>
      </c>
      <c r="N111" s="113">
        <f>N98*N97*O23</f>
        <v>0</v>
      </c>
      <c r="O111" s="113">
        <f>O98*O97*P23</f>
        <v>0</v>
      </c>
      <c r="P111" s="401">
        <f>P98*P97*Q23</f>
        <v>0</v>
      </c>
      <c r="Q111" s="401">
        <f t="shared" si="17"/>
        <v>0</v>
      </c>
    </row>
    <row r="112" spans="2:17" ht="15" hidden="1" outlineLevel="1" x14ac:dyDescent="0.25">
      <c r="B112" s="78" t="s">
        <v>53</v>
      </c>
      <c r="C112" s="25" t="s">
        <v>52</v>
      </c>
      <c r="D112" s="25"/>
      <c r="E112" s="87"/>
      <c r="I112" s="88">
        <f>I99*I98*J24</f>
        <v>0</v>
      </c>
      <c r="J112" s="113">
        <f>J100*J99*K25</f>
        <v>0</v>
      </c>
      <c r="K112" s="113">
        <f>K100*K99*L25</f>
        <v>0</v>
      </c>
      <c r="L112" s="113"/>
      <c r="M112" s="113">
        <f>M100*M99*N25</f>
        <v>0</v>
      </c>
      <c r="N112" s="113">
        <f>N100*N99*O25</f>
        <v>0</v>
      </c>
      <c r="O112" s="113">
        <f>O100*O99*P25</f>
        <v>0</v>
      </c>
      <c r="P112" s="401">
        <f>P100*P99*Q25</f>
        <v>0</v>
      </c>
      <c r="Q112" s="401">
        <f t="shared" si="17"/>
        <v>0</v>
      </c>
    </row>
    <row r="113" spans="2:17" ht="15" hidden="1" outlineLevel="1" x14ac:dyDescent="0.25">
      <c r="B113" s="9"/>
      <c r="C113" s="25" t="s">
        <v>96</v>
      </c>
      <c r="D113" s="25"/>
      <c r="E113" s="87"/>
      <c r="I113" s="88">
        <f>I100*I99*J25</f>
        <v>0</v>
      </c>
      <c r="J113" s="113">
        <f>J102*J101*K27</f>
        <v>0</v>
      </c>
      <c r="K113" s="113">
        <f>K102*K101*L27</f>
        <v>0</v>
      </c>
      <c r="L113" s="113"/>
      <c r="M113" s="113">
        <f>M102*M101*N27</f>
        <v>0</v>
      </c>
      <c r="N113" s="113">
        <f>N102*N101*O27</f>
        <v>0</v>
      </c>
      <c r="O113" s="113">
        <f>O102*O101*P27</f>
        <v>0</v>
      </c>
      <c r="P113" s="401">
        <f>P102*P101*Q27</f>
        <v>0</v>
      </c>
      <c r="Q113" s="401">
        <f t="shared" si="17"/>
        <v>0</v>
      </c>
    </row>
    <row r="114" spans="2:17" ht="15" hidden="1" outlineLevel="1" x14ac:dyDescent="0.25">
      <c r="B114" s="9"/>
      <c r="C114" s="25" t="s">
        <v>2</v>
      </c>
      <c r="D114" s="25"/>
      <c r="E114" s="87"/>
      <c r="I114" s="88">
        <f>I104*I103*J29</f>
        <v>0</v>
      </c>
      <c r="J114" s="113">
        <f>J104*J103*K29</f>
        <v>0</v>
      </c>
      <c r="K114" s="113">
        <f>K104*K103*L29</f>
        <v>0</v>
      </c>
      <c r="L114" s="113"/>
      <c r="M114" s="113">
        <f>M104*M103*N29</f>
        <v>0</v>
      </c>
      <c r="N114" s="113">
        <f>N104*N103*O29</f>
        <v>0</v>
      </c>
      <c r="O114" s="113">
        <f>O104*O103*P29</f>
        <v>0</v>
      </c>
      <c r="P114" s="401">
        <f>P104*P103*Q29</f>
        <v>0</v>
      </c>
      <c r="Q114" s="401">
        <f t="shared" si="17"/>
        <v>0</v>
      </c>
    </row>
    <row r="115" spans="2:17" ht="15.75" hidden="1" outlineLevel="1" thickBot="1" x14ac:dyDescent="0.3">
      <c r="B115" s="9"/>
      <c r="C115" s="25" t="s">
        <v>0</v>
      </c>
      <c r="D115" s="25"/>
      <c r="E115" s="87"/>
      <c r="I115" s="88">
        <f>I106*I105*J31</f>
        <v>0</v>
      </c>
      <c r="J115" s="113">
        <f>J106*J105*K31</f>
        <v>0</v>
      </c>
      <c r="K115" s="113">
        <f>K106*K105*L31</f>
        <v>0</v>
      </c>
      <c r="L115" s="113"/>
      <c r="M115" s="113">
        <f>M106*M105*N31</f>
        <v>0</v>
      </c>
      <c r="N115" s="113">
        <f>N106*N105*O31</f>
        <v>0</v>
      </c>
      <c r="O115" s="113">
        <f>O106*O105*P31</f>
        <v>0</v>
      </c>
      <c r="P115" s="401">
        <f>P106*P105*Q31</f>
        <v>0</v>
      </c>
      <c r="Q115" s="401">
        <f t="shared" si="17"/>
        <v>0</v>
      </c>
    </row>
    <row r="116" spans="2:17" ht="15" hidden="1" outlineLevel="1" x14ac:dyDescent="0.25">
      <c r="B116" s="89"/>
      <c r="C116" s="90"/>
      <c r="D116" s="90"/>
      <c r="E116" s="91"/>
      <c r="F116" s="90"/>
      <c r="G116" s="90"/>
      <c r="H116" s="90"/>
      <c r="I116" s="92"/>
      <c r="J116" s="129"/>
      <c r="K116" s="129"/>
      <c r="L116" s="130"/>
      <c r="M116" s="129"/>
      <c r="N116" s="130"/>
      <c r="O116" s="129"/>
      <c r="P116" s="402"/>
      <c r="Q116" s="403"/>
    </row>
    <row r="117" spans="2:17" ht="15.75" hidden="1" outlineLevel="1" thickBot="1" x14ac:dyDescent="0.3">
      <c r="B117" s="93"/>
      <c r="C117" s="94"/>
      <c r="D117" s="94"/>
      <c r="E117" s="95"/>
      <c r="F117" s="94"/>
      <c r="G117" s="94"/>
      <c r="H117" s="94"/>
      <c r="I117" s="96">
        <f>SUM(I109:I115)</f>
        <v>0</v>
      </c>
      <c r="J117" s="128">
        <f>SUM(J109:J115)</f>
        <v>0</v>
      </c>
      <c r="K117" s="128">
        <f t="shared" ref="K117:P117" si="18">SUM(K109:K115)</f>
        <v>0</v>
      </c>
      <c r="L117" s="128"/>
      <c r="M117" s="128">
        <f t="shared" si="18"/>
        <v>0</v>
      </c>
      <c r="N117" s="128">
        <f t="shared" si="18"/>
        <v>0</v>
      </c>
      <c r="O117" s="128">
        <f t="shared" si="18"/>
        <v>0</v>
      </c>
      <c r="P117" s="404">
        <f t="shared" si="18"/>
        <v>0</v>
      </c>
      <c r="Q117" s="405">
        <f>SUM(Q109:Q116)</f>
        <v>0</v>
      </c>
    </row>
    <row r="118" spans="2:17" ht="15" hidden="1" outlineLevel="1" thickBot="1" x14ac:dyDescent="0.25">
      <c r="P118" s="406"/>
      <c r="Q118" s="406"/>
    </row>
    <row r="119" spans="2:17" ht="15.75" hidden="1" outlineLevel="1" collapsed="1" thickBot="1" x14ac:dyDescent="0.3">
      <c r="B119" s="65"/>
      <c r="C119" s="66"/>
      <c r="D119" s="66"/>
      <c r="E119" s="84"/>
      <c r="F119" s="66"/>
      <c r="G119" s="66"/>
      <c r="H119" s="66"/>
      <c r="I119" s="85" t="str">
        <f>I108</f>
        <v>Pre 2026</v>
      </c>
      <c r="J119" s="85">
        <f>J108</f>
        <v>2026</v>
      </c>
      <c r="K119" s="85">
        <f>K108</f>
        <v>2027</v>
      </c>
      <c r="L119" s="86"/>
      <c r="M119" s="85">
        <f>M108</f>
        <v>2028</v>
      </c>
      <c r="N119" s="86">
        <f>N108</f>
        <v>2029</v>
      </c>
      <c r="O119" s="67">
        <f>O108</f>
        <v>2030</v>
      </c>
      <c r="P119" s="407" t="str">
        <f>P108</f>
        <v>Post 2030</v>
      </c>
      <c r="Q119" s="408"/>
    </row>
    <row r="120" spans="2:17" ht="15" hidden="1" outlineLevel="1" x14ac:dyDescent="0.25">
      <c r="B120" s="9"/>
      <c r="C120" s="25" t="s">
        <v>49</v>
      </c>
      <c r="D120" s="25"/>
      <c r="E120" s="87"/>
      <c r="I120" s="88">
        <f>I109*$Q$36</f>
        <v>0</v>
      </c>
      <c r="J120" s="113">
        <f>J109*$Q$36</f>
        <v>0</v>
      </c>
      <c r="K120" s="88">
        <f>K109*$Q$36</f>
        <v>0</v>
      </c>
      <c r="L120" s="88"/>
      <c r="M120" s="88">
        <f>M109*$Q$36</f>
        <v>0</v>
      </c>
      <c r="N120" s="88">
        <f>N109*$Q$36</f>
        <v>0</v>
      </c>
      <c r="O120" s="88">
        <f>O109*$Q$36</f>
        <v>0</v>
      </c>
      <c r="P120" s="401">
        <f>P109*$Q$36</f>
        <v>0</v>
      </c>
      <c r="Q120" s="401">
        <f t="shared" ref="Q120:Q126" si="19">SUM(J120:P120)</f>
        <v>0</v>
      </c>
    </row>
    <row r="121" spans="2:17" ht="15" hidden="1" outlineLevel="1" x14ac:dyDescent="0.25">
      <c r="B121" s="9"/>
      <c r="C121" s="25" t="s">
        <v>50</v>
      </c>
      <c r="D121" s="25"/>
      <c r="E121" s="87"/>
      <c r="I121" s="88">
        <f t="shared" ref="I121:P124" si="20">I110*$Q$42</f>
        <v>0</v>
      </c>
      <c r="J121" s="113">
        <f t="shared" si="20"/>
        <v>0</v>
      </c>
      <c r="K121" s="113">
        <f t="shared" si="20"/>
        <v>0</v>
      </c>
      <c r="L121" s="113">
        <f t="shared" si="20"/>
        <v>0</v>
      </c>
      <c r="M121" s="113">
        <f t="shared" si="20"/>
        <v>0</v>
      </c>
      <c r="N121" s="113">
        <f t="shared" si="20"/>
        <v>0</v>
      </c>
      <c r="O121" s="113">
        <f t="shared" si="20"/>
        <v>0</v>
      </c>
      <c r="P121" s="401">
        <f t="shared" si="20"/>
        <v>0</v>
      </c>
      <c r="Q121" s="401">
        <f t="shared" si="19"/>
        <v>0</v>
      </c>
    </row>
    <row r="122" spans="2:17" ht="15" hidden="1" outlineLevel="1" x14ac:dyDescent="0.25">
      <c r="B122" s="78"/>
      <c r="C122" s="25" t="s">
        <v>1</v>
      </c>
      <c r="D122" s="25"/>
      <c r="E122" s="87"/>
      <c r="I122" s="88">
        <f t="shared" si="20"/>
        <v>0</v>
      </c>
      <c r="J122" s="113">
        <f t="shared" si="20"/>
        <v>0</v>
      </c>
      <c r="K122" s="113">
        <f t="shared" si="20"/>
        <v>0</v>
      </c>
      <c r="L122" s="113">
        <f t="shared" si="20"/>
        <v>0</v>
      </c>
      <c r="M122" s="113">
        <f t="shared" si="20"/>
        <v>0</v>
      </c>
      <c r="N122" s="113">
        <f t="shared" si="20"/>
        <v>0</v>
      </c>
      <c r="O122" s="113">
        <f t="shared" si="20"/>
        <v>0</v>
      </c>
      <c r="P122" s="401">
        <f t="shared" si="20"/>
        <v>0</v>
      </c>
      <c r="Q122" s="401">
        <f t="shared" si="19"/>
        <v>0</v>
      </c>
    </row>
    <row r="123" spans="2:17" ht="15" hidden="1" outlineLevel="1" x14ac:dyDescent="0.25">
      <c r="B123" s="78" t="s">
        <v>61</v>
      </c>
      <c r="C123" s="25" t="s">
        <v>52</v>
      </c>
      <c r="D123" s="25"/>
      <c r="E123" s="87"/>
      <c r="I123" s="88">
        <f t="shared" si="20"/>
        <v>0</v>
      </c>
      <c r="J123" s="113">
        <f t="shared" si="20"/>
        <v>0</v>
      </c>
      <c r="K123" s="113">
        <f t="shared" si="20"/>
        <v>0</v>
      </c>
      <c r="L123" s="113">
        <f t="shared" si="20"/>
        <v>0</v>
      </c>
      <c r="M123" s="113">
        <f t="shared" si="20"/>
        <v>0</v>
      </c>
      <c r="N123" s="113">
        <f t="shared" si="20"/>
        <v>0</v>
      </c>
      <c r="O123" s="113">
        <f t="shared" si="20"/>
        <v>0</v>
      </c>
      <c r="P123" s="401">
        <f t="shared" si="20"/>
        <v>0</v>
      </c>
      <c r="Q123" s="401">
        <f t="shared" si="19"/>
        <v>0</v>
      </c>
    </row>
    <row r="124" spans="2:17" ht="15" hidden="1" outlineLevel="1" x14ac:dyDescent="0.25">
      <c r="B124" s="9"/>
      <c r="C124" s="25" t="s">
        <v>96</v>
      </c>
      <c r="D124" s="25"/>
      <c r="E124" s="87"/>
      <c r="I124" s="88">
        <f t="shared" si="20"/>
        <v>0</v>
      </c>
      <c r="J124" s="113">
        <f t="shared" si="20"/>
        <v>0</v>
      </c>
      <c r="K124" s="113">
        <f t="shared" si="20"/>
        <v>0</v>
      </c>
      <c r="L124" s="113">
        <f t="shared" si="20"/>
        <v>0</v>
      </c>
      <c r="M124" s="113">
        <f t="shared" si="20"/>
        <v>0</v>
      </c>
      <c r="N124" s="113">
        <f t="shared" si="20"/>
        <v>0</v>
      </c>
      <c r="O124" s="113">
        <f t="shared" si="20"/>
        <v>0</v>
      </c>
      <c r="P124" s="401">
        <f t="shared" si="20"/>
        <v>0</v>
      </c>
      <c r="Q124" s="401">
        <f t="shared" si="19"/>
        <v>0</v>
      </c>
    </row>
    <row r="125" spans="2:17" ht="15" hidden="1" outlineLevel="1" x14ac:dyDescent="0.25">
      <c r="B125" s="9"/>
      <c r="C125" s="25" t="s">
        <v>2</v>
      </c>
      <c r="D125" s="25"/>
      <c r="E125" s="87"/>
      <c r="I125" s="88">
        <f t="shared" ref="I125:P125" si="21">I114*$Q$40</f>
        <v>0</v>
      </c>
      <c r="J125" s="113">
        <f t="shared" si="21"/>
        <v>0</v>
      </c>
      <c r="K125" s="113">
        <f t="shared" si="21"/>
        <v>0</v>
      </c>
      <c r="L125" s="113">
        <f t="shared" si="21"/>
        <v>0</v>
      </c>
      <c r="M125" s="113">
        <f t="shared" si="21"/>
        <v>0</v>
      </c>
      <c r="N125" s="113">
        <f t="shared" si="21"/>
        <v>0</v>
      </c>
      <c r="O125" s="113">
        <f t="shared" si="21"/>
        <v>0</v>
      </c>
      <c r="P125" s="401">
        <f t="shared" si="21"/>
        <v>0</v>
      </c>
      <c r="Q125" s="401">
        <f t="shared" si="19"/>
        <v>0</v>
      </c>
    </row>
    <row r="126" spans="2:17" ht="15.75" hidden="1" outlineLevel="1" thickBot="1" x14ac:dyDescent="0.3">
      <c r="B126" s="9"/>
      <c r="C126" s="25" t="s">
        <v>0</v>
      </c>
      <c r="D126" s="25"/>
      <c r="E126" s="87"/>
      <c r="I126" s="88">
        <f t="shared" ref="I126:P126" si="22">I115*$Q$42</f>
        <v>0</v>
      </c>
      <c r="J126" s="113">
        <f t="shared" si="22"/>
        <v>0</v>
      </c>
      <c r="K126" s="113">
        <f t="shared" si="22"/>
        <v>0</v>
      </c>
      <c r="L126" s="113">
        <f t="shared" si="22"/>
        <v>0</v>
      </c>
      <c r="M126" s="113">
        <f t="shared" si="22"/>
        <v>0</v>
      </c>
      <c r="N126" s="113">
        <f t="shared" si="22"/>
        <v>0</v>
      </c>
      <c r="O126" s="113">
        <f t="shared" si="22"/>
        <v>0</v>
      </c>
      <c r="P126" s="401">
        <f t="shared" si="22"/>
        <v>0</v>
      </c>
      <c r="Q126" s="401">
        <f t="shared" si="19"/>
        <v>0</v>
      </c>
    </row>
    <row r="127" spans="2:17" hidden="1" outlineLevel="1" x14ac:dyDescent="0.2">
      <c r="B127" s="30"/>
      <c r="C127" s="3"/>
      <c r="D127" s="3"/>
      <c r="E127" s="5"/>
      <c r="F127" s="3"/>
      <c r="G127" s="3"/>
      <c r="H127" s="3"/>
      <c r="I127" s="72"/>
      <c r="J127" s="114"/>
      <c r="K127" s="114"/>
      <c r="L127" s="126"/>
      <c r="M127" s="114"/>
      <c r="N127" s="126"/>
      <c r="O127" s="114"/>
      <c r="P127" s="127"/>
      <c r="Q127" s="114"/>
    </row>
    <row r="128" spans="2:17" ht="15.75" hidden="1" outlineLevel="1" thickBot="1" x14ac:dyDescent="0.3">
      <c r="B128" s="79"/>
      <c r="C128" s="22"/>
      <c r="D128" s="22"/>
      <c r="E128" s="97"/>
      <c r="F128" s="22"/>
      <c r="G128" s="22"/>
      <c r="H128" s="22"/>
      <c r="I128" s="96">
        <f>SUM(I120:I126)</f>
        <v>0</v>
      </c>
      <c r="J128" s="128">
        <f>SUM(J120:J126)</f>
        <v>0</v>
      </c>
      <c r="K128" s="128">
        <f t="shared" ref="K128:P128" si="23">SUM(K120:K126)</f>
        <v>0</v>
      </c>
      <c r="L128" s="128"/>
      <c r="M128" s="128">
        <f t="shared" si="23"/>
        <v>0</v>
      </c>
      <c r="N128" s="128">
        <f t="shared" si="23"/>
        <v>0</v>
      </c>
      <c r="O128" s="128">
        <f t="shared" si="23"/>
        <v>0</v>
      </c>
      <c r="P128" s="404">
        <f t="shared" si="23"/>
        <v>0</v>
      </c>
      <c r="Q128" s="405">
        <f>SUM(Q120:Q127)</f>
        <v>0</v>
      </c>
    </row>
    <row r="129" hidden="1" outlineLevel="1" x14ac:dyDescent="0.2"/>
    <row r="130" collapsed="1" x14ac:dyDescent="0.2"/>
    <row r="151" spans="2:2" ht="15.75" outlineLevel="1" x14ac:dyDescent="0.25">
      <c r="B151" s="142" t="s">
        <v>72</v>
      </c>
    </row>
    <row r="152" spans="2:2" ht="15.75" outlineLevel="1" x14ac:dyDescent="0.25">
      <c r="B152" s="142" t="s">
        <v>75</v>
      </c>
    </row>
    <row r="153" spans="2:2" ht="15.75" outlineLevel="1" x14ac:dyDescent="0.25">
      <c r="B153" s="142" t="s">
        <v>71</v>
      </c>
    </row>
    <row r="154" spans="2:2" ht="15.75" outlineLevel="1" x14ac:dyDescent="0.25">
      <c r="B154" s="142" t="s">
        <v>76</v>
      </c>
    </row>
    <row r="155" spans="2:2" ht="15.75" outlineLevel="1" x14ac:dyDescent="0.25">
      <c r="B155" s="142" t="s">
        <v>73</v>
      </c>
    </row>
    <row r="156" spans="2:2" ht="15.75" outlineLevel="1" x14ac:dyDescent="0.25">
      <c r="B156" s="142" t="s">
        <v>77</v>
      </c>
    </row>
    <row r="157" spans="2:2" ht="15.75" outlineLevel="1" x14ac:dyDescent="0.25">
      <c r="B157" s="142" t="s">
        <v>74</v>
      </c>
    </row>
    <row r="158" spans="2:2" ht="15.75" outlineLevel="1" x14ac:dyDescent="0.25">
      <c r="B158" s="142" t="s">
        <v>78</v>
      </c>
    </row>
    <row r="159" spans="2:2" ht="15.75" outlineLevel="1" x14ac:dyDescent="0.25">
      <c r="B159" s="142" t="s">
        <v>68</v>
      </c>
    </row>
    <row r="160" spans="2:2" outlineLevel="1" x14ac:dyDescent="0.2"/>
    <row r="162" spans="2:3" ht="15" thickBot="1" x14ac:dyDescent="0.25"/>
    <row r="163" spans="2:3" ht="16.5" thickBot="1" x14ac:dyDescent="0.3">
      <c r="B163" s="150" t="b">
        <f>ISNUMBER(SEARCH("intermediate",C14))</f>
        <v>0</v>
      </c>
      <c r="C163" s="151" t="s">
        <v>70</v>
      </c>
    </row>
  </sheetData>
  <dataConsolidate>
    <dataRefs count="2">
      <dataRef ref="A113:IV117" sheet="Majors TSB Blank 2018" r:id="rId1"/>
      <dataRef ref="A122:IV124" sheet="Majors TSB Blank 2018" r:id="rId2"/>
    </dataRefs>
  </dataConsolidate>
  <mergeCells count="150">
    <mergeCell ref="B28:D28"/>
    <mergeCell ref="I27:I28"/>
    <mergeCell ref="J27:J28"/>
    <mergeCell ref="K27:K28"/>
    <mergeCell ref="N27:N28"/>
    <mergeCell ref="O27:O28"/>
    <mergeCell ref="P27:P28"/>
    <mergeCell ref="Q27:Q28"/>
    <mergeCell ref="L27:M28"/>
    <mergeCell ref="B27:D27"/>
    <mergeCell ref="B80:J80"/>
    <mergeCell ref="C4:I4"/>
    <mergeCell ref="K4:N4"/>
    <mergeCell ref="C6:I6"/>
    <mergeCell ref="M6:N6"/>
    <mergeCell ref="P6:Q6"/>
    <mergeCell ref="K8:M8"/>
    <mergeCell ref="P8:Q8"/>
    <mergeCell ref="K17:K18"/>
    <mergeCell ref="L17:M18"/>
    <mergeCell ref="N17:N18"/>
    <mergeCell ref="O17:O18"/>
    <mergeCell ref="P17:P18"/>
    <mergeCell ref="Q17:Q18"/>
    <mergeCell ref="K10:M10"/>
    <mergeCell ref="P10:Q10"/>
    <mergeCell ref="C13:N13"/>
    <mergeCell ref="B16:D18"/>
    <mergeCell ref="E16:E18"/>
    <mergeCell ref="F16:F18"/>
    <mergeCell ref="I16:I18"/>
    <mergeCell ref="J16:Q16"/>
    <mergeCell ref="J17:J18"/>
    <mergeCell ref="C14:J14"/>
    <mergeCell ref="O19:O20"/>
    <mergeCell ref="P19:P20"/>
    <mergeCell ref="Q19:Q20"/>
    <mergeCell ref="B20:D20"/>
    <mergeCell ref="B21:D21"/>
    <mergeCell ref="I21:I22"/>
    <mergeCell ref="J21:J22"/>
    <mergeCell ref="K21:K22"/>
    <mergeCell ref="L21:M22"/>
    <mergeCell ref="N21:N22"/>
    <mergeCell ref="B19:D19"/>
    <mergeCell ref="I19:I20"/>
    <mergeCell ref="J19:J20"/>
    <mergeCell ref="K19:K20"/>
    <mergeCell ref="L19:M20"/>
    <mergeCell ref="N19:N20"/>
    <mergeCell ref="O21:O22"/>
    <mergeCell ref="P21:P22"/>
    <mergeCell ref="Q21:Q22"/>
    <mergeCell ref="B22:D22"/>
    <mergeCell ref="O23:O24"/>
    <mergeCell ref="P23:P24"/>
    <mergeCell ref="Q23:Q24"/>
    <mergeCell ref="B24:D24"/>
    <mergeCell ref="B25:D25"/>
    <mergeCell ref="I25:I26"/>
    <mergeCell ref="J25:J26"/>
    <mergeCell ref="K25:K26"/>
    <mergeCell ref="L25:M26"/>
    <mergeCell ref="N25:N26"/>
    <mergeCell ref="B23:D23"/>
    <mergeCell ref="I23:I24"/>
    <mergeCell ref="J23:J24"/>
    <mergeCell ref="K23:K24"/>
    <mergeCell ref="L23:M24"/>
    <mergeCell ref="N23:N24"/>
    <mergeCell ref="O25:O26"/>
    <mergeCell ref="P25:P26"/>
    <mergeCell ref="Q25:Q26"/>
    <mergeCell ref="B26:D26"/>
    <mergeCell ref="O31:O32"/>
    <mergeCell ref="P31:P32"/>
    <mergeCell ref="Q31:Q32"/>
    <mergeCell ref="B32:D32"/>
    <mergeCell ref="B33:D33"/>
    <mergeCell ref="L33:M33"/>
    <mergeCell ref="O29:O30"/>
    <mergeCell ref="P29:P30"/>
    <mergeCell ref="Q29:Q30"/>
    <mergeCell ref="B30:D30"/>
    <mergeCell ref="B31:D31"/>
    <mergeCell ref="I31:I32"/>
    <mergeCell ref="J31:J32"/>
    <mergeCell ref="K31:K32"/>
    <mergeCell ref="L31:M32"/>
    <mergeCell ref="N31:N32"/>
    <mergeCell ref="B29:D29"/>
    <mergeCell ref="I29:I30"/>
    <mergeCell ref="J29:J30"/>
    <mergeCell ref="K29:K30"/>
    <mergeCell ref="L29:M30"/>
    <mergeCell ref="N29:N30"/>
    <mergeCell ref="J41:O41"/>
    <mergeCell ref="J42:O42"/>
    <mergeCell ref="J43:O43"/>
    <mergeCell ref="J44:O44"/>
    <mergeCell ref="J45:O45"/>
    <mergeCell ref="J46:O46"/>
    <mergeCell ref="J35:O35"/>
    <mergeCell ref="J36:O36"/>
    <mergeCell ref="J37:O37"/>
    <mergeCell ref="J38:O38"/>
    <mergeCell ref="J39:O39"/>
    <mergeCell ref="J40:O40"/>
    <mergeCell ref="L51:M51"/>
    <mergeCell ref="B52:D52"/>
    <mergeCell ref="L52:M52"/>
    <mergeCell ref="B53:D53"/>
    <mergeCell ref="L53:M53"/>
    <mergeCell ref="B49:D50"/>
    <mergeCell ref="E49:E50"/>
    <mergeCell ref="F49:F50"/>
    <mergeCell ref="I49:I50"/>
    <mergeCell ref="J49:Q49"/>
    <mergeCell ref="L50:M50"/>
    <mergeCell ref="B51:D51"/>
    <mergeCell ref="B54:D54"/>
    <mergeCell ref="L54:M54"/>
    <mergeCell ref="B55:D55"/>
    <mergeCell ref="L55:M55"/>
    <mergeCell ref="B56:D56"/>
    <mergeCell ref="L56:M56"/>
    <mergeCell ref="B66:C66"/>
    <mergeCell ref="O66:Q66"/>
    <mergeCell ref="O60:Q60"/>
    <mergeCell ref="B62:C62"/>
    <mergeCell ref="O62:Q62"/>
    <mergeCell ref="B63:C63"/>
    <mergeCell ref="O63:Q63"/>
    <mergeCell ref="B64:C64"/>
    <mergeCell ref="O64:Q64"/>
    <mergeCell ref="B70:C70"/>
    <mergeCell ref="B75:C75"/>
    <mergeCell ref="O75:Q75"/>
    <mergeCell ref="B76:C76"/>
    <mergeCell ref="O76:Q76"/>
    <mergeCell ref="B78:C78"/>
    <mergeCell ref="O78:Q78"/>
    <mergeCell ref="B57:D57"/>
    <mergeCell ref="L57:M57"/>
    <mergeCell ref="B58:D58"/>
    <mergeCell ref="L58:M58"/>
    <mergeCell ref="B60:C60"/>
    <mergeCell ref="F60:I60"/>
    <mergeCell ref="B68:E68"/>
    <mergeCell ref="K68:Q68"/>
  </mergeCells>
  <conditionalFormatting sqref="J51:Q57 I93:P106 I109:P115 I120:P126">
    <cfRule type="cellIs" dxfId="1" priority="5" stopIfTrue="1" operator="notEqual">
      <formula>0</formula>
    </cfRule>
  </conditionalFormatting>
  <conditionalFormatting sqref="R1:R90 A2:R2 A2:A90 K14:Q14 B87:Q87 A90:R90">
    <cfRule type="expression" dxfId="0" priority="3">
      <formula>$B$163=TRUE</formula>
    </cfRule>
  </conditionalFormatting>
  <dataValidations count="3">
    <dataValidation type="date" errorStyle="information" allowBlank="1" showInputMessage="1" showErrorMessage="1" errorTitle="DATE FORMAT" error="WRONG DATE FORMAT" promptTitle="DATE FORMAT" prompt="ENTER DATE AS DD/MM/YYYY" sqref="K8" xr:uid="{00000000-0002-0000-0000-000000000000}">
      <formula1>1</formula1>
      <formula2>72686</formula2>
    </dataValidation>
    <dataValidation type="date" errorStyle="information" showInputMessage="1" showErrorMessage="1" errorTitle="DATE FORMAT" error="WRONG DATE FORMAT" promptTitle="Date Format" prompt="ENTER DATE AS DD/MM/YYYY" sqref="P8" xr:uid="{00000000-0002-0000-0000-000001000000}">
      <formula1>1900</formula1>
      <formula2>72957</formula2>
    </dataValidation>
    <dataValidation type="list" allowBlank="1" showInputMessage="1" showErrorMessage="1" sqref="C14" xr:uid="{ED73B8B0-0124-45D6-A146-92AA7C6EA5A2}">
      <formula1>$B$151:$B$159</formula1>
    </dataValidation>
  </dataValidations>
  <printOptions horizontalCentered="1" verticalCentered="1"/>
  <pageMargins left="0.35433070866141736" right="0" top="0.59055118110236227" bottom="0.59055118110236227" header="0" footer="0"/>
  <pageSetup paperSize="9" scale="47" orientation="portrait" r:id="rId3"/>
  <headerFooter>
    <oddHeader>&amp;C&amp;"-,Bold"&amp;20Total Scheme Budget Sheet - Majors Projects</oddHeader>
    <oddFooter xml:space="preserve">&amp;L&amp;"-,Regular"&amp;14&amp;D&amp;C&amp;"-,Italic"&amp;14A scanned copy of this signed budget sheet must be saved in the project’s Deliverables folder and emailed to Project Services &amp;R&amp;"-,Regular"&amp;14COM-ADW-004-01 </oddFooter>
  </headerFooter>
  <ignoredErrors>
    <ignoredError sqref="K33 N33:O33" formulaRange="1"/>
    <ignoredError sqref="F68" evalError="1"/>
    <ignoredError sqref="P125 I125:O125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3377-0300-4884-927A-9D5CECBD7270}">
  <dimension ref="A1:I67"/>
  <sheetViews>
    <sheetView topLeftCell="A18" zoomScale="110" zoomScaleNormal="110" workbookViewId="0">
      <selection activeCell="F64" sqref="F64"/>
    </sheetView>
  </sheetViews>
  <sheetFormatPr defaultRowHeight="12" x14ac:dyDescent="0.2"/>
  <cols>
    <col min="1" max="1" width="2.28515625" style="226" customWidth="1"/>
    <col min="2" max="2" width="14.28515625" style="226" customWidth="1"/>
    <col min="3" max="3" width="16.5703125" style="226" customWidth="1"/>
    <col min="4" max="4" width="19.42578125" style="226" customWidth="1"/>
    <col min="5" max="5" width="6.42578125" style="226" customWidth="1"/>
    <col min="6" max="6" width="13.28515625" style="226" customWidth="1"/>
    <col min="7" max="7" width="17.7109375" style="226" bestFit="1" customWidth="1"/>
    <col min="8" max="8" width="2.28515625" style="226" customWidth="1"/>
    <col min="9" max="248" width="9.140625" style="226"/>
    <col min="249" max="249" width="3.42578125" style="226" customWidth="1"/>
    <col min="250" max="250" width="5.140625" style="226" customWidth="1"/>
    <col min="251" max="251" width="46.28515625" style="226" customWidth="1"/>
    <col min="252" max="252" width="13.7109375" style="226" customWidth="1"/>
    <col min="253" max="253" width="9.140625" style="226"/>
    <col min="254" max="254" width="14.140625" style="226" customWidth="1"/>
    <col min="255" max="255" width="15.85546875" style="226" customWidth="1"/>
    <col min="256" max="256" width="1.5703125" style="226" customWidth="1"/>
    <col min="257" max="504" width="9.140625" style="226"/>
    <col min="505" max="505" width="3.42578125" style="226" customWidth="1"/>
    <col min="506" max="506" width="5.140625" style="226" customWidth="1"/>
    <col min="507" max="507" width="46.28515625" style="226" customWidth="1"/>
    <col min="508" max="508" width="13.7109375" style="226" customWidth="1"/>
    <col min="509" max="509" width="9.140625" style="226"/>
    <col min="510" max="510" width="14.140625" style="226" customWidth="1"/>
    <col min="511" max="511" width="15.85546875" style="226" customWidth="1"/>
    <col min="512" max="512" width="1.5703125" style="226" customWidth="1"/>
    <col min="513" max="760" width="9.140625" style="226"/>
    <col min="761" max="761" width="3.42578125" style="226" customWidth="1"/>
    <col min="762" max="762" width="5.140625" style="226" customWidth="1"/>
    <col min="763" max="763" width="46.28515625" style="226" customWidth="1"/>
    <col min="764" max="764" width="13.7109375" style="226" customWidth="1"/>
    <col min="765" max="765" width="9.140625" style="226"/>
    <col min="766" max="766" width="14.140625" style="226" customWidth="1"/>
    <col min="767" max="767" width="15.85546875" style="226" customWidth="1"/>
    <col min="768" max="768" width="1.5703125" style="226" customWidth="1"/>
    <col min="769" max="1016" width="9.140625" style="226"/>
    <col min="1017" max="1017" width="3.42578125" style="226" customWidth="1"/>
    <col min="1018" max="1018" width="5.140625" style="226" customWidth="1"/>
    <col min="1019" max="1019" width="46.28515625" style="226" customWidth="1"/>
    <col min="1020" max="1020" width="13.7109375" style="226" customWidth="1"/>
    <col min="1021" max="1021" width="9.140625" style="226"/>
    <col min="1022" max="1022" width="14.140625" style="226" customWidth="1"/>
    <col min="1023" max="1023" width="15.85546875" style="226" customWidth="1"/>
    <col min="1024" max="1024" width="1.5703125" style="226" customWidth="1"/>
    <col min="1025" max="1272" width="9.140625" style="226"/>
    <col min="1273" max="1273" width="3.42578125" style="226" customWidth="1"/>
    <col min="1274" max="1274" width="5.140625" style="226" customWidth="1"/>
    <col min="1275" max="1275" width="46.28515625" style="226" customWidth="1"/>
    <col min="1276" max="1276" width="13.7109375" style="226" customWidth="1"/>
    <col min="1277" max="1277" width="9.140625" style="226"/>
    <col min="1278" max="1278" width="14.140625" style="226" customWidth="1"/>
    <col min="1279" max="1279" width="15.85546875" style="226" customWidth="1"/>
    <col min="1280" max="1280" width="1.5703125" style="226" customWidth="1"/>
    <col min="1281" max="1528" width="9.140625" style="226"/>
    <col min="1529" max="1529" width="3.42578125" style="226" customWidth="1"/>
    <col min="1530" max="1530" width="5.140625" style="226" customWidth="1"/>
    <col min="1531" max="1531" width="46.28515625" style="226" customWidth="1"/>
    <col min="1532" max="1532" width="13.7109375" style="226" customWidth="1"/>
    <col min="1533" max="1533" width="9.140625" style="226"/>
    <col min="1534" max="1534" width="14.140625" style="226" customWidth="1"/>
    <col min="1535" max="1535" width="15.85546875" style="226" customWidth="1"/>
    <col min="1536" max="1536" width="1.5703125" style="226" customWidth="1"/>
    <col min="1537" max="1784" width="9.140625" style="226"/>
    <col min="1785" max="1785" width="3.42578125" style="226" customWidth="1"/>
    <col min="1786" max="1786" width="5.140625" style="226" customWidth="1"/>
    <col min="1787" max="1787" width="46.28515625" style="226" customWidth="1"/>
    <col min="1788" max="1788" width="13.7109375" style="226" customWidth="1"/>
    <col min="1789" max="1789" width="9.140625" style="226"/>
    <col min="1790" max="1790" width="14.140625" style="226" customWidth="1"/>
    <col min="1791" max="1791" width="15.85546875" style="226" customWidth="1"/>
    <col min="1792" max="1792" width="1.5703125" style="226" customWidth="1"/>
    <col min="1793" max="2040" width="9.140625" style="226"/>
    <col min="2041" max="2041" width="3.42578125" style="226" customWidth="1"/>
    <col min="2042" max="2042" width="5.140625" style="226" customWidth="1"/>
    <col min="2043" max="2043" width="46.28515625" style="226" customWidth="1"/>
    <col min="2044" max="2044" width="13.7109375" style="226" customWidth="1"/>
    <col min="2045" max="2045" width="9.140625" style="226"/>
    <col min="2046" max="2046" width="14.140625" style="226" customWidth="1"/>
    <col min="2047" max="2047" width="15.85546875" style="226" customWidth="1"/>
    <col min="2048" max="2048" width="1.5703125" style="226" customWidth="1"/>
    <col min="2049" max="2296" width="9.140625" style="226"/>
    <col min="2297" max="2297" width="3.42578125" style="226" customWidth="1"/>
    <col min="2298" max="2298" width="5.140625" style="226" customWidth="1"/>
    <col min="2299" max="2299" width="46.28515625" style="226" customWidth="1"/>
    <col min="2300" max="2300" width="13.7109375" style="226" customWidth="1"/>
    <col min="2301" max="2301" width="9.140625" style="226"/>
    <col min="2302" max="2302" width="14.140625" style="226" customWidth="1"/>
    <col min="2303" max="2303" width="15.85546875" style="226" customWidth="1"/>
    <col min="2304" max="2304" width="1.5703125" style="226" customWidth="1"/>
    <col min="2305" max="2552" width="9.140625" style="226"/>
    <col min="2553" max="2553" width="3.42578125" style="226" customWidth="1"/>
    <col min="2554" max="2554" width="5.140625" style="226" customWidth="1"/>
    <col min="2555" max="2555" width="46.28515625" style="226" customWidth="1"/>
    <col min="2556" max="2556" width="13.7109375" style="226" customWidth="1"/>
    <col min="2557" max="2557" width="9.140625" style="226"/>
    <col min="2558" max="2558" width="14.140625" style="226" customWidth="1"/>
    <col min="2559" max="2559" width="15.85546875" style="226" customWidth="1"/>
    <col min="2560" max="2560" width="1.5703125" style="226" customWidth="1"/>
    <col min="2561" max="2808" width="9.140625" style="226"/>
    <col min="2809" max="2809" width="3.42578125" style="226" customWidth="1"/>
    <col min="2810" max="2810" width="5.140625" style="226" customWidth="1"/>
    <col min="2811" max="2811" width="46.28515625" style="226" customWidth="1"/>
    <col min="2812" max="2812" width="13.7109375" style="226" customWidth="1"/>
    <col min="2813" max="2813" width="9.140625" style="226"/>
    <col min="2814" max="2814" width="14.140625" style="226" customWidth="1"/>
    <col min="2815" max="2815" width="15.85546875" style="226" customWidth="1"/>
    <col min="2816" max="2816" width="1.5703125" style="226" customWidth="1"/>
    <col min="2817" max="3064" width="9.140625" style="226"/>
    <col min="3065" max="3065" width="3.42578125" style="226" customWidth="1"/>
    <col min="3066" max="3066" width="5.140625" style="226" customWidth="1"/>
    <col min="3067" max="3067" width="46.28515625" style="226" customWidth="1"/>
    <col min="3068" max="3068" width="13.7109375" style="226" customWidth="1"/>
    <col min="3069" max="3069" width="9.140625" style="226"/>
    <col min="3070" max="3070" width="14.140625" style="226" customWidth="1"/>
    <col min="3071" max="3071" width="15.85546875" style="226" customWidth="1"/>
    <col min="3072" max="3072" width="1.5703125" style="226" customWidth="1"/>
    <col min="3073" max="3320" width="9.140625" style="226"/>
    <col min="3321" max="3321" width="3.42578125" style="226" customWidth="1"/>
    <col min="3322" max="3322" width="5.140625" style="226" customWidth="1"/>
    <col min="3323" max="3323" width="46.28515625" style="226" customWidth="1"/>
    <col min="3324" max="3324" width="13.7109375" style="226" customWidth="1"/>
    <col min="3325" max="3325" width="9.140625" style="226"/>
    <col min="3326" max="3326" width="14.140625" style="226" customWidth="1"/>
    <col min="3327" max="3327" width="15.85546875" style="226" customWidth="1"/>
    <col min="3328" max="3328" width="1.5703125" style="226" customWidth="1"/>
    <col min="3329" max="3576" width="9.140625" style="226"/>
    <col min="3577" max="3577" width="3.42578125" style="226" customWidth="1"/>
    <col min="3578" max="3578" width="5.140625" style="226" customWidth="1"/>
    <col min="3579" max="3579" width="46.28515625" style="226" customWidth="1"/>
    <col min="3580" max="3580" width="13.7109375" style="226" customWidth="1"/>
    <col min="3581" max="3581" width="9.140625" style="226"/>
    <col min="3582" max="3582" width="14.140625" style="226" customWidth="1"/>
    <col min="3583" max="3583" width="15.85546875" style="226" customWidth="1"/>
    <col min="3584" max="3584" width="1.5703125" style="226" customWidth="1"/>
    <col min="3585" max="3832" width="9.140625" style="226"/>
    <col min="3833" max="3833" width="3.42578125" style="226" customWidth="1"/>
    <col min="3834" max="3834" width="5.140625" style="226" customWidth="1"/>
    <col min="3835" max="3835" width="46.28515625" style="226" customWidth="1"/>
    <col min="3836" max="3836" width="13.7109375" style="226" customWidth="1"/>
    <col min="3837" max="3837" width="9.140625" style="226"/>
    <col min="3838" max="3838" width="14.140625" style="226" customWidth="1"/>
    <col min="3839" max="3839" width="15.85546875" style="226" customWidth="1"/>
    <col min="3840" max="3840" width="1.5703125" style="226" customWidth="1"/>
    <col min="3841" max="4088" width="9.140625" style="226"/>
    <col min="4089" max="4089" width="3.42578125" style="226" customWidth="1"/>
    <col min="4090" max="4090" width="5.140625" style="226" customWidth="1"/>
    <col min="4091" max="4091" width="46.28515625" style="226" customWidth="1"/>
    <col min="4092" max="4092" width="13.7109375" style="226" customWidth="1"/>
    <col min="4093" max="4093" width="9.140625" style="226"/>
    <col min="4094" max="4094" width="14.140625" style="226" customWidth="1"/>
    <col min="4095" max="4095" width="15.85546875" style="226" customWidth="1"/>
    <col min="4096" max="4096" width="1.5703125" style="226" customWidth="1"/>
    <col min="4097" max="4344" width="9.140625" style="226"/>
    <col min="4345" max="4345" width="3.42578125" style="226" customWidth="1"/>
    <col min="4346" max="4346" width="5.140625" style="226" customWidth="1"/>
    <col min="4347" max="4347" width="46.28515625" style="226" customWidth="1"/>
    <col min="4348" max="4348" width="13.7109375" style="226" customWidth="1"/>
    <col min="4349" max="4349" width="9.140625" style="226"/>
    <col min="4350" max="4350" width="14.140625" style="226" customWidth="1"/>
    <col min="4351" max="4351" width="15.85546875" style="226" customWidth="1"/>
    <col min="4352" max="4352" width="1.5703125" style="226" customWidth="1"/>
    <col min="4353" max="4600" width="9.140625" style="226"/>
    <col min="4601" max="4601" width="3.42578125" style="226" customWidth="1"/>
    <col min="4602" max="4602" width="5.140625" style="226" customWidth="1"/>
    <col min="4603" max="4603" width="46.28515625" style="226" customWidth="1"/>
    <col min="4604" max="4604" width="13.7109375" style="226" customWidth="1"/>
    <col min="4605" max="4605" width="9.140625" style="226"/>
    <col min="4606" max="4606" width="14.140625" style="226" customWidth="1"/>
    <col min="4607" max="4607" width="15.85546875" style="226" customWidth="1"/>
    <col min="4608" max="4608" width="1.5703125" style="226" customWidth="1"/>
    <col min="4609" max="4856" width="9.140625" style="226"/>
    <col min="4857" max="4857" width="3.42578125" style="226" customWidth="1"/>
    <col min="4858" max="4858" width="5.140625" style="226" customWidth="1"/>
    <col min="4859" max="4859" width="46.28515625" style="226" customWidth="1"/>
    <col min="4860" max="4860" width="13.7109375" style="226" customWidth="1"/>
    <col min="4861" max="4861" width="9.140625" style="226"/>
    <col min="4862" max="4862" width="14.140625" style="226" customWidth="1"/>
    <col min="4863" max="4863" width="15.85546875" style="226" customWidth="1"/>
    <col min="4864" max="4864" width="1.5703125" style="226" customWidth="1"/>
    <col min="4865" max="5112" width="9.140625" style="226"/>
    <col min="5113" max="5113" width="3.42578125" style="226" customWidth="1"/>
    <col min="5114" max="5114" width="5.140625" style="226" customWidth="1"/>
    <col min="5115" max="5115" width="46.28515625" style="226" customWidth="1"/>
    <col min="5116" max="5116" width="13.7109375" style="226" customWidth="1"/>
    <col min="5117" max="5117" width="9.140625" style="226"/>
    <col min="5118" max="5118" width="14.140625" style="226" customWidth="1"/>
    <col min="5119" max="5119" width="15.85546875" style="226" customWidth="1"/>
    <col min="5120" max="5120" width="1.5703125" style="226" customWidth="1"/>
    <col min="5121" max="5368" width="9.140625" style="226"/>
    <col min="5369" max="5369" width="3.42578125" style="226" customWidth="1"/>
    <col min="5370" max="5370" width="5.140625" style="226" customWidth="1"/>
    <col min="5371" max="5371" width="46.28515625" style="226" customWidth="1"/>
    <col min="5372" max="5372" width="13.7109375" style="226" customWidth="1"/>
    <col min="5373" max="5373" width="9.140625" style="226"/>
    <col min="5374" max="5374" width="14.140625" style="226" customWidth="1"/>
    <col min="5375" max="5375" width="15.85546875" style="226" customWidth="1"/>
    <col min="5376" max="5376" width="1.5703125" style="226" customWidth="1"/>
    <col min="5377" max="5624" width="9.140625" style="226"/>
    <col min="5625" max="5625" width="3.42578125" style="226" customWidth="1"/>
    <col min="5626" max="5626" width="5.140625" style="226" customWidth="1"/>
    <col min="5627" max="5627" width="46.28515625" style="226" customWidth="1"/>
    <col min="5628" max="5628" width="13.7109375" style="226" customWidth="1"/>
    <col min="5629" max="5629" width="9.140625" style="226"/>
    <col min="5630" max="5630" width="14.140625" style="226" customWidth="1"/>
    <col min="5631" max="5631" width="15.85546875" style="226" customWidth="1"/>
    <col min="5632" max="5632" width="1.5703125" style="226" customWidth="1"/>
    <col min="5633" max="5880" width="9.140625" style="226"/>
    <col min="5881" max="5881" width="3.42578125" style="226" customWidth="1"/>
    <col min="5882" max="5882" width="5.140625" style="226" customWidth="1"/>
    <col min="5883" max="5883" width="46.28515625" style="226" customWidth="1"/>
    <col min="5884" max="5884" width="13.7109375" style="226" customWidth="1"/>
    <col min="5885" max="5885" width="9.140625" style="226"/>
    <col min="5886" max="5886" width="14.140625" style="226" customWidth="1"/>
    <col min="5887" max="5887" width="15.85546875" style="226" customWidth="1"/>
    <col min="5888" max="5888" width="1.5703125" style="226" customWidth="1"/>
    <col min="5889" max="6136" width="9.140625" style="226"/>
    <col min="6137" max="6137" width="3.42578125" style="226" customWidth="1"/>
    <col min="6138" max="6138" width="5.140625" style="226" customWidth="1"/>
    <col min="6139" max="6139" width="46.28515625" style="226" customWidth="1"/>
    <col min="6140" max="6140" width="13.7109375" style="226" customWidth="1"/>
    <col min="6141" max="6141" width="9.140625" style="226"/>
    <col min="6142" max="6142" width="14.140625" style="226" customWidth="1"/>
    <col min="6143" max="6143" width="15.85546875" style="226" customWidth="1"/>
    <col min="6144" max="6144" width="1.5703125" style="226" customWidth="1"/>
    <col min="6145" max="6392" width="9.140625" style="226"/>
    <col min="6393" max="6393" width="3.42578125" style="226" customWidth="1"/>
    <col min="6394" max="6394" width="5.140625" style="226" customWidth="1"/>
    <col min="6395" max="6395" width="46.28515625" style="226" customWidth="1"/>
    <col min="6396" max="6396" width="13.7109375" style="226" customWidth="1"/>
    <col min="6397" max="6397" width="9.140625" style="226"/>
    <col min="6398" max="6398" width="14.140625" style="226" customWidth="1"/>
    <col min="6399" max="6399" width="15.85546875" style="226" customWidth="1"/>
    <col min="6400" max="6400" width="1.5703125" style="226" customWidth="1"/>
    <col min="6401" max="6648" width="9.140625" style="226"/>
    <col min="6649" max="6649" width="3.42578125" style="226" customWidth="1"/>
    <col min="6650" max="6650" width="5.140625" style="226" customWidth="1"/>
    <col min="6651" max="6651" width="46.28515625" style="226" customWidth="1"/>
    <col min="6652" max="6652" width="13.7109375" style="226" customWidth="1"/>
    <col min="6653" max="6653" width="9.140625" style="226"/>
    <col min="6654" max="6654" width="14.140625" style="226" customWidth="1"/>
    <col min="6655" max="6655" width="15.85546875" style="226" customWidth="1"/>
    <col min="6656" max="6656" width="1.5703125" style="226" customWidth="1"/>
    <col min="6657" max="6904" width="9.140625" style="226"/>
    <col min="6905" max="6905" width="3.42578125" style="226" customWidth="1"/>
    <col min="6906" max="6906" width="5.140625" style="226" customWidth="1"/>
    <col min="6907" max="6907" width="46.28515625" style="226" customWidth="1"/>
    <col min="6908" max="6908" width="13.7109375" style="226" customWidth="1"/>
    <col min="6909" max="6909" width="9.140625" style="226"/>
    <col min="6910" max="6910" width="14.140625" style="226" customWidth="1"/>
    <col min="6911" max="6911" width="15.85546875" style="226" customWidth="1"/>
    <col min="6912" max="6912" width="1.5703125" style="226" customWidth="1"/>
    <col min="6913" max="7160" width="9.140625" style="226"/>
    <col min="7161" max="7161" width="3.42578125" style="226" customWidth="1"/>
    <col min="7162" max="7162" width="5.140625" style="226" customWidth="1"/>
    <col min="7163" max="7163" width="46.28515625" style="226" customWidth="1"/>
    <col min="7164" max="7164" width="13.7109375" style="226" customWidth="1"/>
    <col min="7165" max="7165" width="9.140625" style="226"/>
    <col min="7166" max="7166" width="14.140625" style="226" customWidth="1"/>
    <col min="7167" max="7167" width="15.85546875" style="226" customWidth="1"/>
    <col min="7168" max="7168" width="1.5703125" style="226" customWidth="1"/>
    <col min="7169" max="7416" width="9.140625" style="226"/>
    <col min="7417" max="7417" width="3.42578125" style="226" customWidth="1"/>
    <col min="7418" max="7418" width="5.140625" style="226" customWidth="1"/>
    <col min="7419" max="7419" width="46.28515625" style="226" customWidth="1"/>
    <col min="7420" max="7420" width="13.7109375" style="226" customWidth="1"/>
    <col min="7421" max="7421" width="9.140625" style="226"/>
    <col min="7422" max="7422" width="14.140625" style="226" customWidth="1"/>
    <col min="7423" max="7423" width="15.85546875" style="226" customWidth="1"/>
    <col min="7424" max="7424" width="1.5703125" style="226" customWidth="1"/>
    <col min="7425" max="7672" width="9.140625" style="226"/>
    <col min="7673" max="7673" width="3.42578125" style="226" customWidth="1"/>
    <col min="7674" max="7674" width="5.140625" style="226" customWidth="1"/>
    <col min="7675" max="7675" width="46.28515625" style="226" customWidth="1"/>
    <col min="7676" max="7676" width="13.7109375" style="226" customWidth="1"/>
    <col min="7677" max="7677" width="9.140625" style="226"/>
    <col min="7678" max="7678" width="14.140625" style="226" customWidth="1"/>
    <col min="7679" max="7679" width="15.85546875" style="226" customWidth="1"/>
    <col min="7680" max="7680" width="1.5703125" style="226" customWidth="1"/>
    <col min="7681" max="7928" width="9.140625" style="226"/>
    <col min="7929" max="7929" width="3.42578125" style="226" customWidth="1"/>
    <col min="7930" max="7930" width="5.140625" style="226" customWidth="1"/>
    <col min="7931" max="7931" width="46.28515625" style="226" customWidth="1"/>
    <col min="7932" max="7932" width="13.7109375" style="226" customWidth="1"/>
    <col min="7933" max="7933" width="9.140625" style="226"/>
    <col min="7934" max="7934" width="14.140625" style="226" customWidth="1"/>
    <col min="7935" max="7935" width="15.85546875" style="226" customWidth="1"/>
    <col min="7936" max="7936" width="1.5703125" style="226" customWidth="1"/>
    <col min="7937" max="8184" width="9.140625" style="226"/>
    <col min="8185" max="8185" width="3.42578125" style="226" customWidth="1"/>
    <col min="8186" max="8186" width="5.140625" style="226" customWidth="1"/>
    <col min="8187" max="8187" width="46.28515625" style="226" customWidth="1"/>
    <col min="8188" max="8188" width="13.7109375" style="226" customWidth="1"/>
    <col min="8189" max="8189" width="9.140625" style="226"/>
    <col min="8190" max="8190" width="14.140625" style="226" customWidth="1"/>
    <col min="8191" max="8191" width="15.85546875" style="226" customWidth="1"/>
    <col min="8192" max="8192" width="1.5703125" style="226" customWidth="1"/>
    <col min="8193" max="8440" width="9.140625" style="226"/>
    <col min="8441" max="8441" width="3.42578125" style="226" customWidth="1"/>
    <col min="8442" max="8442" width="5.140625" style="226" customWidth="1"/>
    <col min="8443" max="8443" width="46.28515625" style="226" customWidth="1"/>
    <col min="8444" max="8444" width="13.7109375" style="226" customWidth="1"/>
    <col min="8445" max="8445" width="9.140625" style="226"/>
    <col min="8446" max="8446" width="14.140625" style="226" customWidth="1"/>
    <col min="8447" max="8447" width="15.85546875" style="226" customWidth="1"/>
    <col min="8448" max="8448" width="1.5703125" style="226" customWidth="1"/>
    <col min="8449" max="8696" width="9.140625" style="226"/>
    <col min="8697" max="8697" width="3.42578125" style="226" customWidth="1"/>
    <col min="8698" max="8698" width="5.140625" style="226" customWidth="1"/>
    <col min="8699" max="8699" width="46.28515625" style="226" customWidth="1"/>
    <col min="8700" max="8700" width="13.7109375" style="226" customWidth="1"/>
    <col min="8701" max="8701" width="9.140625" style="226"/>
    <col min="8702" max="8702" width="14.140625" style="226" customWidth="1"/>
    <col min="8703" max="8703" width="15.85546875" style="226" customWidth="1"/>
    <col min="8704" max="8704" width="1.5703125" style="226" customWidth="1"/>
    <col min="8705" max="8952" width="9.140625" style="226"/>
    <col min="8953" max="8953" width="3.42578125" style="226" customWidth="1"/>
    <col min="8954" max="8954" width="5.140625" style="226" customWidth="1"/>
    <col min="8955" max="8955" width="46.28515625" style="226" customWidth="1"/>
    <col min="8956" max="8956" width="13.7109375" style="226" customWidth="1"/>
    <col min="8957" max="8957" width="9.140625" style="226"/>
    <col min="8958" max="8958" width="14.140625" style="226" customWidth="1"/>
    <col min="8959" max="8959" width="15.85546875" style="226" customWidth="1"/>
    <col min="8960" max="8960" width="1.5703125" style="226" customWidth="1"/>
    <col min="8961" max="9208" width="9.140625" style="226"/>
    <col min="9209" max="9209" width="3.42578125" style="226" customWidth="1"/>
    <col min="9210" max="9210" width="5.140625" style="226" customWidth="1"/>
    <col min="9211" max="9211" width="46.28515625" style="226" customWidth="1"/>
    <col min="9212" max="9212" width="13.7109375" style="226" customWidth="1"/>
    <col min="9213" max="9213" width="9.140625" style="226"/>
    <col min="9214" max="9214" width="14.140625" style="226" customWidth="1"/>
    <col min="9215" max="9215" width="15.85546875" style="226" customWidth="1"/>
    <col min="9216" max="9216" width="1.5703125" style="226" customWidth="1"/>
    <col min="9217" max="9464" width="9.140625" style="226"/>
    <col min="9465" max="9465" width="3.42578125" style="226" customWidth="1"/>
    <col min="9466" max="9466" width="5.140625" style="226" customWidth="1"/>
    <col min="9467" max="9467" width="46.28515625" style="226" customWidth="1"/>
    <col min="9468" max="9468" width="13.7109375" style="226" customWidth="1"/>
    <col min="9469" max="9469" width="9.140625" style="226"/>
    <col min="9470" max="9470" width="14.140625" style="226" customWidth="1"/>
    <col min="9471" max="9471" width="15.85546875" style="226" customWidth="1"/>
    <col min="9472" max="9472" width="1.5703125" style="226" customWidth="1"/>
    <col min="9473" max="9720" width="9.140625" style="226"/>
    <col min="9721" max="9721" width="3.42578125" style="226" customWidth="1"/>
    <col min="9722" max="9722" width="5.140625" style="226" customWidth="1"/>
    <col min="9723" max="9723" width="46.28515625" style="226" customWidth="1"/>
    <col min="9724" max="9724" width="13.7109375" style="226" customWidth="1"/>
    <col min="9725" max="9725" width="9.140625" style="226"/>
    <col min="9726" max="9726" width="14.140625" style="226" customWidth="1"/>
    <col min="9727" max="9727" width="15.85546875" style="226" customWidth="1"/>
    <col min="9728" max="9728" width="1.5703125" style="226" customWidth="1"/>
    <col min="9729" max="9976" width="9.140625" style="226"/>
    <col min="9977" max="9977" width="3.42578125" style="226" customWidth="1"/>
    <col min="9978" max="9978" width="5.140625" style="226" customWidth="1"/>
    <col min="9979" max="9979" width="46.28515625" style="226" customWidth="1"/>
    <col min="9980" max="9980" width="13.7109375" style="226" customWidth="1"/>
    <col min="9981" max="9981" width="9.140625" style="226"/>
    <col min="9982" max="9982" width="14.140625" style="226" customWidth="1"/>
    <col min="9983" max="9983" width="15.85546875" style="226" customWidth="1"/>
    <col min="9984" max="9984" width="1.5703125" style="226" customWidth="1"/>
    <col min="9985" max="10232" width="9.140625" style="226"/>
    <col min="10233" max="10233" width="3.42578125" style="226" customWidth="1"/>
    <col min="10234" max="10234" width="5.140625" style="226" customWidth="1"/>
    <col min="10235" max="10235" width="46.28515625" style="226" customWidth="1"/>
    <col min="10236" max="10236" width="13.7109375" style="226" customWidth="1"/>
    <col min="10237" max="10237" width="9.140625" style="226"/>
    <col min="10238" max="10238" width="14.140625" style="226" customWidth="1"/>
    <col min="10239" max="10239" width="15.85546875" style="226" customWidth="1"/>
    <col min="10240" max="10240" width="1.5703125" style="226" customWidth="1"/>
    <col min="10241" max="10488" width="9.140625" style="226"/>
    <col min="10489" max="10489" width="3.42578125" style="226" customWidth="1"/>
    <col min="10490" max="10490" width="5.140625" style="226" customWidth="1"/>
    <col min="10491" max="10491" width="46.28515625" style="226" customWidth="1"/>
    <col min="10492" max="10492" width="13.7109375" style="226" customWidth="1"/>
    <col min="10493" max="10493" width="9.140625" style="226"/>
    <col min="10494" max="10494" width="14.140625" style="226" customWidth="1"/>
    <col min="10495" max="10495" width="15.85546875" style="226" customWidth="1"/>
    <col min="10496" max="10496" width="1.5703125" style="226" customWidth="1"/>
    <col min="10497" max="10744" width="9.140625" style="226"/>
    <col min="10745" max="10745" width="3.42578125" style="226" customWidth="1"/>
    <col min="10746" max="10746" width="5.140625" style="226" customWidth="1"/>
    <col min="10747" max="10747" width="46.28515625" style="226" customWidth="1"/>
    <col min="10748" max="10748" width="13.7109375" style="226" customWidth="1"/>
    <col min="10749" max="10749" width="9.140625" style="226"/>
    <col min="10750" max="10750" width="14.140625" style="226" customWidth="1"/>
    <col min="10751" max="10751" width="15.85546875" style="226" customWidth="1"/>
    <col min="10752" max="10752" width="1.5703125" style="226" customWidth="1"/>
    <col min="10753" max="11000" width="9.140625" style="226"/>
    <col min="11001" max="11001" width="3.42578125" style="226" customWidth="1"/>
    <col min="11002" max="11002" width="5.140625" style="226" customWidth="1"/>
    <col min="11003" max="11003" width="46.28515625" style="226" customWidth="1"/>
    <col min="11004" max="11004" width="13.7109375" style="226" customWidth="1"/>
    <col min="11005" max="11005" width="9.140625" style="226"/>
    <col min="11006" max="11006" width="14.140625" style="226" customWidth="1"/>
    <col min="11007" max="11007" width="15.85546875" style="226" customWidth="1"/>
    <col min="11008" max="11008" width="1.5703125" style="226" customWidth="1"/>
    <col min="11009" max="11256" width="9.140625" style="226"/>
    <col min="11257" max="11257" width="3.42578125" style="226" customWidth="1"/>
    <col min="11258" max="11258" width="5.140625" style="226" customWidth="1"/>
    <col min="11259" max="11259" width="46.28515625" style="226" customWidth="1"/>
    <col min="11260" max="11260" width="13.7109375" style="226" customWidth="1"/>
    <col min="11261" max="11261" width="9.140625" style="226"/>
    <col min="11262" max="11262" width="14.140625" style="226" customWidth="1"/>
    <col min="11263" max="11263" width="15.85546875" style="226" customWidth="1"/>
    <col min="11264" max="11264" width="1.5703125" style="226" customWidth="1"/>
    <col min="11265" max="11512" width="9.140625" style="226"/>
    <col min="11513" max="11513" width="3.42578125" style="226" customWidth="1"/>
    <col min="11514" max="11514" width="5.140625" style="226" customWidth="1"/>
    <col min="11515" max="11515" width="46.28515625" style="226" customWidth="1"/>
    <col min="11516" max="11516" width="13.7109375" style="226" customWidth="1"/>
    <col min="11517" max="11517" width="9.140625" style="226"/>
    <col min="11518" max="11518" width="14.140625" style="226" customWidth="1"/>
    <col min="11519" max="11519" width="15.85546875" style="226" customWidth="1"/>
    <col min="11520" max="11520" width="1.5703125" style="226" customWidth="1"/>
    <col min="11521" max="11768" width="9.140625" style="226"/>
    <col min="11769" max="11769" width="3.42578125" style="226" customWidth="1"/>
    <col min="11770" max="11770" width="5.140625" style="226" customWidth="1"/>
    <col min="11771" max="11771" width="46.28515625" style="226" customWidth="1"/>
    <col min="11772" max="11772" width="13.7109375" style="226" customWidth="1"/>
    <col min="11773" max="11773" width="9.140625" style="226"/>
    <col min="11774" max="11774" width="14.140625" style="226" customWidth="1"/>
    <col min="11775" max="11775" width="15.85546875" style="226" customWidth="1"/>
    <col min="11776" max="11776" width="1.5703125" style="226" customWidth="1"/>
    <col min="11777" max="12024" width="9.140625" style="226"/>
    <col min="12025" max="12025" width="3.42578125" style="226" customWidth="1"/>
    <col min="12026" max="12026" width="5.140625" style="226" customWidth="1"/>
    <col min="12027" max="12027" width="46.28515625" style="226" customWidth="1"/>
    <col min="12028" max="12028" width="13.7109375" style="226" customWidth="1"/>
    <col min="12029" max="12029" width="9.140625" style="226"/>
    <col min="12030" max="12030" width="14.140625" style="226" customWidth="1"/>
    <col min="12031" max="12031" width="15.85546875" style="226" customWidth="1"/>
    <col min="12032" max="12032" width="1.5703125" style="226" customWidth="1"/>
    <col min="12033" max="12280" width="9.140625" style="226"/>
    <col min="12281" max="12281" width="3.42578125" style="226" customWidth="1"/>
    <col min="12282" max="12282" width="5.140625" style="226" customWidth="1"/>
    <col min="12283" max="12283" width="46.28515625" style="226" customWidth="1"/>
    <col min="12284" max="12284" width="13.7109375" style="226" customWidth="1"/>
    <col min="12285" max="12285" width="9.140625" style="226"/>
    <col min="12286" max="12286" width="14.140625" style="226" customWidth="1"/>
    <col min="12287" max="12287" width="15.85546875" style="226" customWidth="1"/>
    <col min="12288" max="12288" width="1.5703125" style="226" customWidth="1"/>
    <col min="12289" max="12536" width="9.140625" style="226"/>
    <col min="12537" max="12537" width="3.42578125" style="226" customWidth="1"/>
    <col min="12538" max="12538" width="5.140625" style="226" customWidth="1"/>
    <col min="12539" max="12539" width="46.28515625" style="226" customWidth="1"/>
    <col min="12540" max="12540" width="13.7109375" style="226" customWidth="1"/>
    <col min="12541" max="12541" width="9.140625" style="226"/>
    <col min="12542" max="12542" width="14.140625" style="226" customWidth="1"/>
    <col min="12543" max="12543" width="15.85546875" style="226" customWidth="1"/>
    <col min="12544" max="12544" width="1.5703125" style="226" customWidth="1"/>
    <col min="12545" max="12792" width="9.140625" style="226"/>
    <col min="12793" max="12793" width="3.42578125" style="226" customWidth="1"/>
    <col min="12794" max="12794" width="5.140625" style="226" customWidth="1"/>
    <col min="12795" max="12795" width="46.28515625" style="226" customWidth="1"/>
    <col min="12796" max="12796" width="13.7109375" style="226" customWidth="1"/>
    <col min="12797" max="12797" width="9.140625" style="226"/>
    <col min="12798" max="12798" width="14.140625" style="226" customWidth="1"/>
    <col min="12799" max="12799" width="15.85546875" style="226" customWidth="1"/>
    <col min="12800" max="12800" width="1.5703125" style="226" customWidth="1"/>
    <col min="12801" max="13048" width="9.140625" style="226"/>
    <col min="13049" max="13049" width="3.42578125" style="226" customWidth="1"/>
    <col min="13050" max="13050" width="5.140625" style="226" customWidth="1"/>
    <col min="13051" max="13051" width="46.28515625" style="226" customWidth="1"/>
    <col min="13052" max="13052" width="13.7109375" style="226" customWidth="1"/>
    <col min="13053" max="13053" width="9.140625" style="226"/>
    <col min="13054" max="13054" width="14.140625" style="226" customWidth="1"/>
    <col min="13055" max="13055" width="15.85546875" style="226" customWidth="1"/>
    <col min="13056" max="13056" width="1.5703125" style="226" customWidth="1"/>
    <col min="13057" max="13304" width="9.140625" style="226"/>
    <col min="13305" max="13305" width="3.42578125" style="226" customWidth="1"/>
    <col min="13306" max="13306" width="5.140625" style="226" customWidth="1"/>
    <col min="13307" max="13307" width="46.28515625" style="226" customWidth="1"/>
    <col min="13308" max="13308" width="13.7109375" style="226" customWidth="1"/>
    <col min="13309" max="13309" width="9.140625" style="226"/>
    <col min="13310" max="13310" width="14.140625" style="226" customWidth="1"/>
    <col min="13311" max="13311" width="15.85546875" style="226" customWidth="1"/>
    <col min="13312" max="13312" width="1.5703125" style="226" customWidth="1"/>
    <col min="13313" max="13560" width="9.140625" style="226"/>
    <col min="13561" max="13561" width="3.42578125" style="226" customWidth="1"/>
    <col min="13562" max="13562" width="5.140625" style="226" customWidth="1"/>
    <col min="13563" max="13563" width="46.28515625" style="226" customWidth="1"/>
    <col min="13564" max="13564" width="13.7109375" style="226" customWidth="1"/>
    <col min="13565" max="13565" width="9.140625" style="226"/>
    <col min="13566" max="13566" width="14.140625" style="226" customWidth="1"/>
    <col min="13567" max="13567" width="15.85546875" style="226" customWidth="1"/>
    <col min="13568" max="13568" width="1.5703125" style="226" customWidth="1"/>
    <col min="13569" max="13816" width="9.140625" style="226"/>
    <col min="13817" max="13817" width="3.42578125" style="226" customWidth="1"/>
    <col min="13818" max="13818" width="5.140625" style="226" customWidth="1"/>
    <col min="13819" max="13819" width="46.28515625" style="226" customWidth="1"/>
    <col min="13820" max="13820" width="13.7109375" style="226" customWidth="1"/>
    <col min="13821" max="13821" width="9.140625" style="226"/>
    <col min="13822" max="13822" width="14.140625" style="226" customWidth="1"/>
    <col min="13823" max="13823" width="15.85546875" style="226" customWidth="1"/>
    <col min="13824" max="13824" width="1.5703125" style="226" customWidth="1"/>
    <col min="13825" max="14072" width="9.140625" style="226"/>
    <col min="14073" max="14073" width="3.42578125" style="226" customWidth="1"/>
    <col min="14074" max="14074" width="5.140625" style="226" customWidth="1"/>
    <col min="14075" max="14075" width="46.28515625" style="226" customWidth="1"/>
    <col min="14076" max="14076" width="13.7109375" style="226" customWidth="1"/>
    <col min="14077" max="14077" width="9.140625" style="226"/>
    <col min="14078" max="14078" width="14.140625" style="226" customWidth="1"/>
    <col min="14079" max="14079" width="15.85546875" style="226" customWidth="1"/>
    <col min="14080" max="14080" width="1.5703125" style="226" customWidth="1"/>
    <col min="14081" max="14328" width="9.140625" style="226"/>
    <col min="14329" max="14329" width="3.42578125" style="226" customWidth="1"/>
    <col min="14330" max="14330" width="5.140625" style="226" customWidth="1"/>
    <col min="14331" max="14331" width="46.28515625" style="226" customWidth="1"/>
    <col min="14332" max="14332" width="13.7109375" style="226" customWidth="1"/>
    <col min="14333" max="14333" width="9.140625" style="226"/>
    <col min="14334" max="14334" width="14.140625" style="226" customWidth="1"/>
    <col min="14335" max="14335" width="15.85546875" style="226" customWidth="1"/>
    <col min="14336" max="14336" width="1.5703125" style="226" customWidth="1"/>
    <col min="14337" max="14584" width="9.140625" style="226"/>
    <col min="14585" max="14585" width="3.42578125" style="226" customWidth="1"/>
    <col min="14586" max="14586" width="5.140625" style="226" customWidth="1"/>
    <col min="14587" max="14587" width="46.28515625" style="226" customWidth="1"/>
    <col min="14588" max="14588" width="13.7109375" style="226" customWidth="1"/>
    <col min="14589" max="14589" width="9.140625" style="226"/>
    <col min="14590" max="14590" width="14.140625" style="226" customWidth="1"/>
    <col min="14591" max="14591" width="15.85546875" style="226" customWidth="1"/>
    <col min="14592" max="14592" width="1.5703125" style="226" customWidth="1"/>
    <col min="14593" max="14840" width="9.140625" style="226"/>
    <col min="14841" max="14841" width="3.42578125" style="226" customWidth="1"/>
    <col min="14842" max="14842" width="5.140625" style="226" customWidth="1"/>
    <col min="14843" max="14843" width="46.28515625" style="226" customWidth="1"/>
    <col min="14844" max="14844" width="13.7109375" style="226" customWidth="1"/>
    <col min="14845" max="14845" width="9.140625" style="226"/>
    <col min="14846" max="14846" width="14.140625" style="226" customWidth="1"/>
    <col min="14847" max="14847" width="15.85546875" style="226" customWidth="1"/>
    <col min="14848" max="14848" width="1.5703125" style="226" customWidth="1"/>
    <col min="14849" max="15096" width="9.140625" style="226"/>
    <col min="15097" max="15097" width="3.42578125" style="226" customWidth="1"/>
    <col min="15098" max="15098" width="5.140625" style="226" customWidth="1"/>
    <col min="15099" max="15099" width="46.28515625" style="226" customWidth="1"/>
    <col min="15100" max="15100" width="13.7109375" style="226" customWidth="1"/>
    <col min="15101" max="15101" width="9.140625" style="226"/>
    <col min="15102" max="15102" width="14.140625" style="226" customWidth="1"/>
    <col min="15103" max="15103" width="15.85546875" style="226" customWidth="1"/>
    <col min="15104" max="15104" width="1.5703125" style="226" customWidth="1"/>
    <col min="15105" max="15352" width="9.140625" style="226"/>
    <col min="15353" max="15353" width="3.42578125" style="226" customWidth="1"/>
    <col min="15354" max="15354" width="5.140625" style="226" customWidth="1"/>
    <col min="15355" max="15355" width="46.28515625" style="226" customWidth="1"/>
    <col min="15356" max="15356" width="13.7109375" style="226" customWidth="1"/>
    <col min="15357" max="15357" width="9.140625" style="226"/>
    <col min="15358" max="15358" width="14.140625" style="226" customWidth="1"/>
    <col min="15359" max="15359" width="15.85546875" style="226" customWidth="1"/>
    <col min="15360" max="15360" width="1.5703125" style="226" customWidth="1"/>
    <col min="15361" max="15608" width="9.140625" style="226"/>
    <col min="15609" max="15609" width="3.42578125" style="226" customWidth="1"/>
    <col min="15610" max="15610" width="5.140625" style="226" customWidth="1"/>
    <col min="15611" max="15611" width="46.28515625" style="226" customWidth="1"/>
    <col min="15612" max="15612" width="13.7109375" style="226" customWidth="1"/>
    <col min="15613" max="15613" width="9.140625" style="226"/>
    <col min="15614" max="15614" width="14.140625" style="226" customWidth="1"/>
    <col min="15615" max="15615" width="15.85546875" style="226" customWidth="1"/>
    <col min="15616" max="15616" width="1.5703125" style="226" customWidth="1"/>
    <col min="15617" max="15864" width="9.140625" style="226"/>
    <col min="15865" max="15865" width="3.42578125" style="226" customWidth="1"/>
    <col min="15866" max="15866" width="5.140625" style="226" customWidth="1"/>
    <col min="15867" max="15867" width="46.28515625" style="226" customWidth="1"/>
    <col min="15868" max="15868" width="13.7109375" style="226" customWidth="1"/>
    <col min="15869" max="15869" width="9.140625" style="226"/>
    <col min="15870" max="15870" width="14.140625" style="226" customWidth="1"/>
    <col min="15871" max="15871" width="15.85546875" style="226" customWidth="1"/>
    <col min="15872" max="15872" width="1.5703125" style="226" customWidth="1"/>
    <col min="15873" max="16120" width="9.140625" style="226"/>
    <col min="16121" max="16121" width="3.42578125" style="226" customWidth="1"/>
    <col min="16122" max="16122" width="5.140625" style="226" customWidth="1"/>
    <col min="16123" max="16123" width="46.28515625" style="226" customWidth="1"/>
    <col min="16124" max="16124" width="13.7109375" style="226" customWidth="1"/>
    <col min="16125" max="16125" width="9.140625" style="226"/>
    <col min="16126" max="16126" width="14.140625" style="226" customWidth="1"/>
    <col min="16127" max="16127" width="15.85546875" style="226" customWidth="1"/>
    <col min="16128" max="16128" width="1.5703125" style="226" customWidth="1"/>
    <col min="16129" max="16379" width="9.140625" style="226"/>
    <col min="16380" max="16384" width="9.140625" style="226" customWidth="1"/>
  </cols>
  <sheetData>
    <row r="1" spans="1:9" ht="47.25" customHeight="1" thickBot="1" x14ac:dyDescent="0.25">
      <c r="A1" s="600" t="s">
        <v>130</v>
      </c>
      <c r="B1" s="601"/>
      <c r="C1" s="601"/>
      <c r="D1" s="601"/>
      <c r="E1" s="601"/>
      <c r="F1" s="601"/>
      <c r="G1" s="602"/>
      <c r="H1" s="225"/>
    </row>
    <row r="2" spans="1:9" ht="5.25" customHeight="1" x14ac:dyDescent="0.2">
      <c r="A2" s="227"/>
      <c r="B2" s="603"/>
      <c r="C2" s="603"/>
      <c r="D2" s="603"/>
      <c r="E2" s="603"/>
      <c r="F2" s="603"/>
      <c r="G2" s="604"/>
      <c r="H2" s="228"/>
    </row>
    <row r="3" spans="1:9" s="235" customFormat="1" ht="15" customHeight="1" x14ac:dyDescent="0.2">
      <c r="A3" s="229">
        <v>1</v>
      </c>
      <c r="B3" s="230" t="s">
        <v>131</v>
      </c>
      <c r="C3" s="230" t="s">
        <v>132</v>
      </c>
      <c r="D3" s="231"/>
      <c r="E3" s="232"/>
      <c r="F3" s="233" t="s">
        <v>133</v>
      </c>
      <c r="G3" s="234" t="s">
        <v>134</v>
      </c>
      <c r="H3" s="228"/>
    </row>
    <row r="4" spans="1:9" s="235" customFormat="1" ht="15" customHeight="1" x14ac:dyDescent="0.2">
      <c r="A4" s="236"/>
      <c r="B4" s="237" t="s">
        <v>135</v>
      </c>
      <c r="C4" s="605" t="s">
        <v>136</v>
      </c>
      <c r="D4" s="606"/>
      <c r="E4" s="607"/>
      <c r="F4" s="238"/>
      <c r="G4" s="284"/>
      <c r="I4" s="240"/>
    </row>
    <row r="5" spans="1:9" ht="15" customHeight="1" x14ac:dyDescent="0.2">
      <c r="A5" s="241"/>
      <c r="B5" s="242" t="s">
        <v>137</v>
      </c>
      <c r="C5" s="594" t="s">
        <v>138</v>
      </c>
      <c r="D5" s="595"/>
      <c r="E5" s="596"/>
      <c r="F5" s="243"/>
      <c r="G5" s="285"/>
      <c r="H5" s="235"/>
    </row>
    <row r="6" spans="1:9" ht="15" customHeight="1" x14ac:dyDescent="0.2">
      <c r="A6" s="241"/>
      <c r="B6" s="242" t="s">
        <v>139</v>
      </c>
      <c r="C6" s="594" t="s">
        <v>140</v>
      </c>
      <c r="D6" s="595"/>
      <c r="E6" s="596"/>
      <c r="F6" s="243"/>
      <c r="G6" s="285"/>
      <c r="H6" s="235"/>
    </row>
    <row r="7" spans="1:9" ht="15" customHeight="1" x14ac:dyDescent="0.2">
      <c r="A7" s="241"/>
      <c r="B7" s="242" t="s">
        <v>141</v>
      </c>
      <c r="C7" s="594" t="s">
        <v>142</v>
      </c>
      <c r="D7" s="595"/>
      <c r="E7" s="596"/>
      <c r="F7" s="243"/>
      <c r="G7" s="285"/>
      <c r="H7" s="235"/>
    </row>
    <row r="8" spans="1:9" ht="15" customHeight="1" x14ac:dyDescent="0.2">
      <c r="A8" s="241"/>
      <c r="B8" s="242" t="s">
        <v>143</v>
      </c>
      <c r="C8" s="594" t="s">
        <v>144</v>
      </c>
      <c r="D8" s="595"/>
      <c r="E8" s="596"/>
      <c r="F8" s="243"/>
      <c r="G8" s="285"/>
      <c r="H8" s="235"/>
    </row>
    <row r="9" spans="1:9" x14ac:dyDescent="0.2">
      <c r="A9" s="241"/>
      <c r="B9" s="242" t="s">
        <v>145</v>
      </c>
      <c r="C9" s="594" t="s">
        <v>146</v>
      </c>
      <c r="D9" s="595"/>
      <c r="E9" s="596"/>
      <c r="F9" s="243"/>
      <c r="G9" s="285"/>
      <c r="H9" s="235"/>
    </row>
    <row r="10" spans="1:9" x14ac:dyDescent="0.2">
      <c r="A10" s="241"/>
      <c r="B10" s="242" t="s">
        <v>147</v>
      </c>
      <c r="C10" s="594" t="s">
        <v>148</v>
      </c>
      <c r="D10" s="595"/>
      <c r="E10" s="596"/>
      <c r="F10" s="243"/>
      <c r="G10" s="285"/>
      <c r="H10" s="235"/>
    </row>
    <row r="11" spans="1:9" x14ac:dyDescent="0.2">
      <c r="A11" s="241"/>
      <c r="B11" s="242" t="s">
        <v>149</v>
      </c>
      <c r="C11" s="594" t="s">
        <v>150</v>
      </c>
      <c r="D11" s="595"/>
      <c r="E11" s="596"/>
      <c r="F11" s="243"/>
      <c r="G11" s="285"/>
      <c r="H11" s="235"/>
    </row>
    <row r="12" spans="1:9" x14ac:dyDescent="0.2">
      <c r="A12" s="241"/>
      <c r="B12" s="242" t="s">
        <v>151</v>
      </c>
      <c r="C12" s="594" t="s">
        <v>152</v>
      </c>
      <c r="D12" s="595"/>
      <c r="E12" s="596"/>
      <c r="F12" s="243"/>
      <c r="G12" s="285"/>
      <c r="H12" s="235"/>
    </row>
    <row r="13" spans="1:9" x14ac:dyDescent="0.2">
      <c r="A13" s="241"/>
      <c r="B13" s="242" t="s">
        <v>153</v>
      </c>
      <c r="C13" s="594" t="s">
        <v>154</v>
      </c>
      <c r="D13" s="595"/>
      <c r="E13" s="596"/>
      <c r="F13" s="243"/>
      <c r="G13" s="285"/>
      <c r="H13" s="235"/>
    </row>
    <row r="14" spans="1:9" x14ac:dyDescent="0.2">
      <c r="A14" s="241"/>
      <c r="B14" s="242" t="s">
        <v>155</v>
      </c>
      <c r="C14" s="594" t="s">
        <v>156</v>
      </c>
      <c r="D14" s="595"/>
      <c r="E14" s="596"/>
      <c r="F14" s="243"/>
      <c r="G14" s="285"/>
      <c r="H14" s="235"/>
    </row>
    <row r="15" spans="1:9" x14ac:dyDescent="0.2">
      <c r="A15" s="241"/>
      <c r="B15" s="242" t="s">
        <v>157</v>
      </c>
      <c r="C15" s="594" t="s">
        <v>158</v>
      </c>
      <c r="D15" s="595"/>
      <c r="E15" s="596"/>
      <c r="F15" s="243"/>
      <c r="G15" s="285"/>
      <c r="H15" s="235"/>
    </row>
    <row r="16" spans="1:9" x14ac:dyDescent="0.2">
      <c r="A16" s="241"/>
      <c r="B16" s="242" t="s">
        <v>159</v>
      </c>
      <c r="C16" s="594" t="s">
        <v>160</v>
      </c>
      <c r="D16" s="595"/>
      <c r="E16" s="596"/>
      <c r="F16" s="243"/>
      <c r="G16" s="285"/>
      <c r="H16" s="235"/>
    </row>
    <row r="17" spans="1:8" x14ac:dyDescent="0.2">
      <c r="A17" s="241"/>
      <c r="B17" s="242" t="s">
        <v>161</v>
      </c>
      <c r="C17" s="594" t="s">
        <v>162</v>
      </c>
      <c r="D17" s="595"/>
      <c r="E17" s="596"/>
      <c r="F17" s="243"/>
      <c r="G17" s="285"/>
      <c r="H17" s="235"/>
    </row>
    <row r="18" spans="1:8" x14ac:dyDescent="0.2">
      <c r="A18" s="241"/>
      <c r="B18" s="242" t="s">
        <v>163</v>
      </c>
      <c r="C18" s="594" t="s">
        <v>164</v>
      </c>
      <c r="D18" s="595"/>
      <c r="E18" s="596"/>
      <c r="F18" s="243"/>
      <c r="G18" s="285"/>
      <c r="H18" s="235"/>
    </row>
    <row r="19" spans="1:8" x14ac:dyDescent="0.2">
      <c r="A19" s="241"/>
      <c r="B19" s="242" t="s">
        <v>165</v>
      </c>
      <c r="C19" s="594" t="s">
        <v>166</v>
      </c>
      <c r="D19" s="595"/>
      <c r="E19" s="596"/>
      <c r="F19" s="243"/>
      <c r="G19" s="285"/>
      <c r="H19" s="235"/>
    </row>
    <row r="20" spans="1:8" x14ac:dyDescent="0.2">
      <c r="A20" s="241"/>
      <c r="B20" s="242" t="s">
        <v>165</v>
      </c>
      <c r="C20" s="594" t="s">
        <v>167</v>
      </c>
      <c r="D20" s="595"/>
      <c r="E20" s="596"/>
      <c r="F20" s="243"/>
      <c r="G20" s="285">
        <v>100</v>
      </c>
      <c r="H20" s="235"/>
    </row>
    <row r="21" spans="1:8" x14ac:dyDescent="0.2">
      <c r="A21" s="241"/>
      <c r="B21" s="242" t="s">
        <v>165</v>
      </c>
      <c r="C21" s="608" t="s">
        <v>167</v>
      </c>
      <c r="D21" s="609"/>
      <c r="E21" s="610"/>
      <c r="F21" s="244"/>
      <c r="G21" s="286"/>
    </row>
    <row r="22" spans="1:8" s="235" customFormat="1" x14ac:dyDescent="0.2">
      <c r="A22" s="236"/>
      <c r="B22" s="245" t="s">
        <v>168</v>
      </c>
      <c r="C22" s="246"/>
      <c r="D22" s="246"/>
      <c r="E22" s="247"/>
      <c r="F22" s="287">
        <f>SUM(F4:F21)</f>
        <v>0</v>
      </c>
      <c r="G22" s="288">
        <f>SUM(G4:G21)</f>
        <v>100</v>
      </c>
    </row>
    <row r="23" spans="1:8" s="235" customFormat="1" x14ac:dyDescent="0.2">
      <c r="A23" s="236"/>
      <c r="B23" s="249" t="s">
        <v>169</v>
      </c>
      <c r="C23" s="250"/>
      <c r="D23" s="250"/>
      <c r="E23" s="251">
        <v>0.13500000000000001</v>
      </c>
      <c r="F23" s="252">
        <f>E23*F22</f>
        <v>0</v>
      </c>
      <c r="G23" s="239">
        <f>G22*E23</f>
        <v>13.5</v>
      </c>
    </row>
    <row r="24" spans="1:8" s="235" customFormat="1" x14ac:dyDescent="0.2">
      <c r="A24" s="236"/>
      <c r="B24" s="274" t="s">
        <v>180</v>
      </c>
      <c r="C24" s="259"/>
      <c r="D24" s="259"/>
      <c r="E24" s="259"/>
      <c r="F24" s="289">
        <f>SUM(F22:F23)</f>
        <v>0</v>
      </c>
      <c r="G24" s="248">
        <f>SUM(G22:G23)</f>
        <v>113.5</v>
      </c>
    </row>
    <row r="25" spans="1:8" s="235" customFormat="1" x14ac:dyDescent="0.2">
      <c r="A25" s="236"/>
      <c r="F25" s="257"/>
      <c r="G25" s="290"/>
    </row>
    <row r="26" spans="1:8" s="235" customFormat="1" x14ac:dyDescent="0.2">
      <c r="A26" s="291"/>
      <c r="B26" s="230" t="s">
        <v>175</v>
      </c>
      <c r="C26" s="259"/>
      <c r="D26" s="259"/>
      <c r="E26" s="259"/>
      <c r="F26" s="259"/>
      <c r="G26" s="260"/>
    </row>
    <row r="27" spans="1:8" s="235" customFormat="1" x14ac:dyDescent="0.2">
      <c r="A27" s="263"/>
      <c r="B27" s="274" t="s">
        <v>176</v>
      </c>
      <c r="C27" s="259"/>
      <c r="D27" s="259"/>
      <c r="E27" s="259"/>
      <c r="F27" s="275"/>
      <c r="G27" s="248">
        <f>G24</f>
        <v>113.5</v>
      </c>
    </row>
    <row r="28" spans="1:8" s="235" customFormat="1" x14ac:dyDescent="0.2">
      <c r="A28" s="263"/>
      <c r="B28" s="249" t="s">
        <v>181</v>
      </c>
      <c r="C28" s="259"/>
      <c r="D28" s="259"/>
      <c r="E28" s="259"/>
      <c r="F28" s="304" t="e">
        <f>'Majors TSB Blank'!E20/'Majors TSB Blank'!E19</f>
        <v>#DIV/0!</v>
      </c>
      <c r="G28" s="239" t="e">
        <f>G27*F28</f>
        <v>#DIV/0!</v>
      </c>
    </row>
    <row r="29" spans="1:8" s="235" customFormat="1" ht="12.75" thickBot="1" x14ac:dyDescent="0.25">
      <c r="A29" s="276"/>
      <c r="B29" s="253" t="s">
        <v>182</v>
      </c>
      <c r="C29" s="254"/>
      <c r="D29" s="254"/>
      <c r="E29" s="254"/>
      <c r="F29" s="254"/>
      <c r="G29" s="256" t="e">
        <f>SUM(G27:G28)</f>
        <v>#DIV/0!</v>
      </c>
    </row>
    <row r="30" spans="1:8" s="235" customFormat="1" ht="12.75" thickBot="1" x14ac:dyDescent="0.25">
      <c r="A30" s="228"/>
      <c r="F30" s="257"/>
      <c r="G30" s="258"/>
    </row>
    <row r="31" spans="1:8" s="235" customFormat="1" x14ac:dyDescent="0.2">
      <c r="A31" s="292">
        <v>2</v>
      </c>
      <c r="B31" s="293" t="s">
        <v>185</v>
      </c>
      <c r="C31" s="272"/>
      <c r="D31" s="272"/>
      <c r="E31" s="272"/>
      <c r="F31" s="300"/>
      <c r="G31" s="301"/>
    </row>
    <row r="32" spans="1:8" s="235" customFormat="1" x14ac:dyDescent="0.2">
      <c r="A32" s="261"/>
      <c r="B32" s="264" t="s">
        <v>186</v>
      </c>
      <c r="C32" s="250"/>
      <c r="D32" s="250"/>
      <c r="E32" s="250"/>
      <c r="F32" s="302">
        <v>0.08</v>
      </c>
      <c r="G32" s="303">
        <f>G24*F32</f>
        <v>9.08</v>
      </c>
    </row>
    <row r="33" spans="1:7" s="235" customFormat="1" x14ac:dyDescent="0.2">
      <c r="A33" s="261"/>
      <c r="B33" s="274" t="s">
        <v>187</v>
      </c>
      <c r="C33" s="259"/>
      <c r="D33" s="259"/>
      <c r="E33" s="259"/>
      <c r="F33" s="304" t="e">
        <f>'Majors TSB Blank'!E22/'Majors TSB Blank'!E21</f>
        <v>#DIV/0!</v>
      </c>
      <c r="G33" s="303" t="e">
        <f>G32*F33</f>
        <v>#DIV/0!</v>
      </c>
    </row>
    <row r="34" spans="1:7" s="235" customFormat="1" ht="12.75" thickBot="1" x14ac:dyDescent="0.25">
      <c r="A34" s="305"/>
      <c r="B34" s="253" t="s">
        <v>188</v>
      </c>
      <c r="C34" s="254"/>
      <c r="D34" s="254"/>
      <c r="E34" s="254"/>
      <c r="F34" s="306"/>
      <c r="G34" s="307" t="e">
        <f>SUM(G32:G33)</f>
        <v>#DIV/0!</v>
      </c>
    </row>
    <row r="35" spans="1:7" s="235" customFormat="1" ht="5.25" customHeight="1" thickBot="1" x14ac:dyDescent="0.25">
      <c r="A35" s="261"/>
      <c r="B35" s="247"/>
      <c r="C35" s="247"/>
      <c r="D35" s="247"/>
      <c r="E35" s="247"/>
      <c r="F35" s="308"/>
      <c r="G35" s="309"/>
    </row>
    <row r="36" spans="1:7" s="235" customFormat="1" x14ac:dyDescent="0.2">
      <c r="A36" s="310">
        <v>3</v>
      </c>
      <c r="B36" s="311" t="s">
        <v>1</v>
      </c>
      <c r="C36" s="272"/>
      <c r="D36" s="272"/>
      <c r="E36" s="272"/>
      <c r="F36" s="300"/>
      <c r="G36" s="301"/>
    </row>
    <row r="37" spans="1:7" s="235" customFormat="1" x14ac:dyDescent="0.2">
      <c r="A37" s="263"/>
      <c r="B37" s="262" t="s">
        <v>170</v>
      </c>
      <c r="C37" s="250"/>
      <c r="D37" s="250"/>
      <c r="E37" s="250"/>
      <c r="F37" s="302">
        <v>7.4999999999999997E-2</v>
      </c>
      <c r="G37" s="303">
        <f>G24*F37</f>
        <v>8.5124999999999993</v>
      </c>
    </row>
    <row r="38" spans="1:7" s="235" customFormat="1" x14ac:dyDescent="0.2">
      <c r="A38" s="263"/>
      <c r="B38" s="274" t="s">
        <v>189</v>
      </c>
      <c r="C38" s="259"/>
      <c r="D38" s="259"/>
      <c r="E38" s="259"/>
      <c r="F38" s="304" t="e">
        <f>'Majors TSB Blank'!E24/'Majors TSB Blank'!E23</f>
        <v>#DIV/0!</v>
      </c>
      <c r="G38" s="303" t="e">
        <f>G37*F38</f>
        <v>#DIV/0!</v>
      </c>
    </row>
    <row r="39" spans="1:7" s="235" customFormat="1" ht="12.75" thickBot="1" x14ac:dyDescent="0.25">
      <c r="A39" s="276"/>
      <c r="B39" s="253" t="s">
        <v>190</v>
      </c>
      <c r="C39" s="254"/>
      <c r="D39" s="254"/>
      <c r="E39" s="254"/>
      <c r="F39" s="306"/>
      <c r="G39" s="307" t="e">
        <f>SUM(G37:G38)</f>
        <v>#DIV/0!</v>
      </c>
    </row>
    <row r="40" spans="1:7" s="235" customFormat="1" ht="5.25" customHeight="1" thickBot="1" x14ac:dyDescent="0.25">
      <c r="B40" s="312"/>
      <c r="F40" s="313"/>
      <c r="G40" s="314"/>
    </row>
    <row r="41" spans="1:7" s="235" customFormat="1" x14ac:dyDescent="0.2">
      <c r="A41" s="292">
        <v>4</v>
      </c>
      <c r="B41" s="293" t="s">
        <v>171</v>
      </c>
      <c r="C41" s="272"/>
      <c r="D41" s="272"/>
      <c r="E41" s="272"/>
      <c r="F41" s="300"/>
      <c r="G41" s="301"/>
    </row>
    <row r="42" spans="1:7" s="235" customFormat="1" x14ac:dyDescent="0.2">
      <c r="A42" s="263"/>
      <c r="B42" s="264" t="s">
        <v>170</v>
      </c>
      <c r="D42" s="250"/>
      <c r="E42" s="250"/>
      <c r="F42" s="302">
        <v>0.05</v>
      </c>
      <c r="G42" s="303">
        <f>G24*F42</f>
        <v>5.6750000000000007</v>
      </c>
    </row>
    <row r="43" spans="1:7" s="235" customFormat="1" x14ac:dyDescent="0.2">
      <c r="A43" s="263"/>
      <c r="B43" s="274" t="s">
        <v>191</v>
      </c>
      <c r="C43" s="259"/>
      <c r="D43" s="259"/>
      <c r="E43" s="259"/>
      <c r="F43" s="304" t="e">
        <f>'Majors TSB Blank'!E26/'Majors TSB Blank'!E25</f>
        <v>#DIV/0!</v>
      </c>
      <c r="G43" s="303" t="e">
        <f>G42*F43</f>
        <v>#DIV/0!</v>
      </c>
    </row>
    <row r="44" spans="1:7" s="235" customFormat="1" ht="12.75" thickBot="1" x14ac:dyDescent="0.25">
      <c r="A44" s="276"/>
      <c r="B44" s="253" t="s">
        <v>192</v>
      </c>
      <c r="C44" s="254"/>
      <c r="D44" s="254"/>
      <c r="E44" s="254"/>
      <c r="F44" s="306"/>
      <c r="G44" s="307" t="e">
        <f>SUM(G42:G43)</f>
        <v>#DIV/0!</v>
      </c>
    </row>
    <row r="45" spans="1:7" s="235" customFormat="1" ht="5.25" customHeight="1" thickBot="1" x14ac:dyDescent="0.25">
      <c r="B45" s="312"/>
      <c r="F45" s="313"/>
      <c r="G45" s="314"/>
    </row>
    <row r="46" spans="1:7" s="235" customFormat="1" ht="12.75" x14ac:dyDescent="0.2">
      <c r="A46" s="292">
        <v>5</v>
      </c>
      <c r="B46" s="597" t="s">
        <v>184</v>
      </c>
      <c r="C46" s="598"/>
      <c r="D46" s="599"/>
      <c r="E46" s="272"/>
      <c r="F46" s="300"/>
      <c r="G46" s="301"/>
    </row>
    <row r="47" spans="1:7" s="235" customFormat="1" x14ac:dyDescent="0.2">
      <c r="A47" s="263"/>
      <c r="B47" s="265" t="s">
        <v>170</v>
      </c>
      <c r="C47" s="259"/>
      <c r="D47" s="259"/>
      <c r="E47" s="259"/>
      <c r="F47" s="302">
        <v>7.4999999999999997E-2</v>
      </c>
      <c r="G47" s="303">
        <f>G24*F47</f>
        <v>8.5124999999999993</v>
      </c>
    </row>
    <row r="48" spans="1:7" s="235" customFormat="1" x14ac:dyDescent="0.2">
      <c r="A48" s="263"/>
      <c r="B48" s="274" t="s">
        <v>191</v>
      </c>
      <c r="C48" s="250"/>
      <c r="D48" s="250"/>
      <c r="E48" s="250"/>
      <c r="F48" s="304" t="e">
        <f>'Majors TSB Blank'!E28/'Majors TSB Blank'!E27</f>
        <v>#DIV/0!</v>
      </c>
      <c r="G48" s="303" t="e">
        <f>G47*F48</f>
        <v>#DIV/0!</v>
      </c>
    </row>
    <row r="49" spans="1:8" s="235" customFormat="1" ht="12.75" thickBot="1" x14ac:dyDescent="0.25">
      <c r="A49" s="276"/>
      <c r="B49" s="253" t="s">
        <v>193</v>
      </c>
      <c r="C49" s="255"/>
      <c r="D49" s="255"/>
      <c r="E49" s="255"/>
      <c r="F49" s="306"/>
      <c r="G49" s="307" t="e">
        <f>SUM(G47:G48)</f>
        <v>#DIV/0!</v>
      </c>
    </row>
    <row r="50" spans="1:8" s="235" customFormat="1" ht="5.25" customHeight="1" thickBot="1" x14ac:dyDescent="0.25">
      <c r="A50" s="270"/>
      <c r="B50" s="315"/>
      <c r="C50" s="270"/>
      <c r="D50" s="270"/>
      <c r="E50" s="270"/>
      <c r="F50" s="316"/>
      <c r="G50" s="317"/>
    </row>
    <row r="51" spans="1:8" s="235" customFormat="1" x14ac:dyDescent="0.2">
      <c r="A51" s="310">
        <v>6</v>
      </c>
      <c r="B51" s="293" t="s">
        <v>172</v>
      </c>
      <c r="C51" s="272"/>
      <c r="D51" s="318"/>
      <c r="E51" s="318"/>
      <c r="F51" s="300"/>
      <c r="G51" s="319"/>
      <c r="H51" s="266"/>
    </row>
    <row r="52" spans="1:8" s="235" customFormat="1" x14ac:dyDescent="0.2">
      <c r="A52" s="267"/>
      <c r="B52" s="265" t="s">
        <v>194</v>
      </c>
      <c r="C52" s="259"/>
      <c r="D52" s="250"/>
      <c r="E52" s="250"/>
      <c r="F52" s="302">
        <v>7.4999999999999997E-2</v>
      </c>
      <c r="G52" s="303">
        <f>G24*F52</f>
        <v>8.5124999999999993</v>
      </c>
    </row>
    <row r="53" spans="1:8" s="235" customFormat="1" x14ac:dyDescent="0.2">
      <c r="A53" s="263"/>
      <c r="B53" s="274" t="s">
        <v>195</v>
      </c>
      <c r="C53" s="259"/>
      <c r="D53" s="250"/>
      <c r="E53" s="250"/>
      <c r="F53" s="304" t="e">
        <f>'Majors TSB Blank'!E30/'Majors TSB Blank'!E29</f>
        <v>#DIV/0!</v>
      </c>
      <c r="G53" s="303" t="e">
        <f>G52*F53</f>
        <v>#DIV/0!</v>
      </c>
    </row>
    <row r="54" spans="1:8" s="235" customFormat="1" ht="12.75" thickBot="1" x14ac:dyDescent="0.25">
      <c r="A54" s="276"/>
      <c r="B54" s="253" t="s">
        <v>196</v>
      </c>
      <c r="C54" s="255"/>
      <c r="D54" s="255"/>
      <c r="E54" s="255"/>
      <c r="F54" s="306"/>
      <c r="G54" s="307" t="e">
        <f>SUM(G52:G53)</f>
        <v>#DIV/0!</v>
      </c>
    </row>
    <row r="55" spans="1:8" s="235" customFormat="1" ht="5.25" customHeight="1" thickBot="1" x14ac:dyDescent="0.25">
      <c r="A55" s="270"/>
      <c r="B55" s="315"/>
      <c r="C55" s="270"/>
      <c r="D55" s="270"/>
      <c r="E55" s="270"/>
      <c r="F55" s="316"/>
      <c r="G55" s="317"/>
    </row>
    <row r="56" spans="1:8" s="235" customFormat="1" x14ac:dyDescent="0.2">
      <c r="A56" s="292">
        <v>7</v>
      </c>
      <c r="B56" s="293" t="s">
        <v>173</v>
      </c>
      <c r="C56" s="272"/>
      <c r="D56" s="272"/>
      <c r="E56" s="272"/>
      <c r="F56" s="300"/>
      <c r="G56" s="301"/>
    </row>
    <row r="57" spans="1:8" s="235" customFormat="1" x14ac:dyDescent="0.2">
      <c r="A57" s="320"/>
      <c r="B57" s="265" t="s">
        <v>170</v>
      </c>
      <c r="C57" s="259"/>
      <c r="D57" s="259"/>
      <c r="E57" s="259"/>
      <c r="F57" s="302">
        <v>0.08</v>
      </c>
      <c r="G57" s="303">
        <f>G24*F57</f>
        <v>9.08</v>
      </c>
    </row>
    <row r="58" spans="1:8" s="235" customFormat="1" x14ac:dyDescent="0.2">
      <c r="A58" s="267"/>
      <c r="B58" s="274" t="s">
        <v>197</v>
      </c>
      <c r="C58" s="259"/>
      <c r="D58" s="259"/>
      <c r="E58" s="259"/>
      <c r="F58" s="304" t="e">
        <f>'Majors TSB Blank'!E32/'Majors TSB Blank'!E31</f>
        <v>#DIV/0!</v>
      </c>
      <c r="G58" s="303" t="e">
        <f>G57*F58</f>
        <v>#DIV/0!</v>
      </c>
    </row>
    <row r="59" spans="1:8" s="235" customFormat="1" ht="12.75" thickBot="1" x14ac:dyDescent="0.25">
      <c r="A59" s="321"/>
      <c r="B59" s="253" t="s">
        <v>198</v>
      </c>
      <c r="C59" s="254"/>
      <c r="D59" s="254"/>
      <c r="E59" s="254"/>
      <c r="F59" s="306"/>
      <c r="G59" s="307" t="e">
        <f>SUM(G57:G58)</f>
        <v>#DIV/0!</v>
      </c>
    </row>
    <row r="60" spans="1:8" s="235" customFormat="1" ht="5.25" customHeight="1" thickBot="1" x14ac:dyDescent="0.25">
      <c r="A60" s="269"/>
      <c r="B60" s="322"/>
      <c r="C60" s="269"/>
      <c r="D60" s="269"/>
      <c r="E60" s="269"/>
      <c r="F60" s="323"/>
      <c r="G60" s="324"/>
    </row>
    <row r="61" spans="1:8" s="235" customFormat="1" ht="12.75" thickBot="1" x14ac:dyDescent="0.25">
      <c r="A61" s="268" t="s">
        <v>174</v>
      </c>
      <c r="B61" s="269"/>
      <c r="C61" s="269"/>
      <c r="D61" s="269"/>
      <c r="E61" s="269"/>
      <c r="F61" s="325"/>
      <c r="G61" s="326" t="e">
        <f>G29+G54+G59+G39+G44+G34+G49</f>
        <v>#DIV/0!</v>
      </c>
    </row>
    <row r="62" spans="1:8" s="235" customFormat="1" ht="12.75" thickBot="1" x14ac:dyDescent="0.25">
      <c r="B62" s="270"/>
      <c r="C62" s="270"/>
      <c r="D62" s="270"/>
      <c r="E62" s="270"/>
      <c r="F62" s="270"/>
      <c r="G62" s="294"/>
    </row>
    <row r="63" spans="1:8" s="235" customFormat="1" x14ac:dyDescent="0.2">
      <c r="A63" s="296"/>
      <c r="B63" s="271" t="s">
        <v>177</v>
      </c>
      <c r="C63" s="272"/>
      <c r="D63" s="272"/>
      <c r="E63" s="272"/>
      <c r="F63" s="297"/>
      <c r="G63" s="298" t="e">
        <f>G61</f>
        <v>#DIV/0!</v>
      </c>
    </row>
    <row r="64" spans="1:8" s="235" customFormat="1" x14ac:dyDescent="0.2">
      <c r="A64" s="273"/>
      <c r="B64" s="274" t="s">
        <v>183</v>
      </c>
      <c r="C64" s="259"/>
      <c r="D64" s="259"/>
      <c r="E64" s="259"/>
      <c r="F64" s="295" t="e">
        <f>'Majors TSB Blank'!F51/'Majors TSB Blank'!E51</f>
        <v>#DIV/0!</v>
      </c>
      <c r="G64" s="299" t="e">
        <f>(G63*F64)</f>
        <v>#DIV/0!</v>
      </c>
    </row>
    <row r="65" spans="1:7" s="235" customFormat="1" ht="12.75" thickBot="1" x14ac:dyDescent="0.25">
      <c r="A65" s="276"/>
      <c r="B65" s="277" t="s">
        <v>178</v>
      </c>
      <c r="C65" s="254"/>
      <c r="D65" s="254"/>
      <c r="E65" s="254"/>
      <c r="F65" s="278">
        <v>0.05</v>
      </c>
      <c r="G65" s="279" t="e">
        <f>G63*F65</f>
        <v>#DIV/0!</v>
      </c>
    </row>
    <row r="66" spans="1:7" s="235" customFormat="1" ht="12.75" thickBot="1" x14ac:dyDescent="0.25">
      <c r="A66" s="268" t="s">
        <v>179</v>
      </c>
      <c r="B66" s="280"/>
      <c r="C66" s="281"/>
      <c r="D66" s="281"/>
      <c r="E66" s="281"/>
      <c r="F66" s="281"/>
      <c r="G66" s="282" t="e">
        <f>SUM(G63:G65)</f>
        <v>#DIV/0!</v>
      </c>
    </row>
    <row r="67" spans="1:7" s="235" customFormat="1" x14ac:dyDescent="0.2">
      <c r="A67" s="283"/>
      <c r="B67" s="270"/>
      <c r="C67" s="270"/>
      <c r="D67" s="270"/>
      <c r="E67" s="270"/>
      <c r="F67" s="270"/>
      <c r="G67" s="270"/>
    </row>
  </sheetData>
  <mergeCells count="21">
    <mergeCell ref="B46:D46"/>
    <mergeCell ref="C13:E13"/>
    <mergeCell ref="A1:G1"/>
    <mergeCell ref="B2:G2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20:E20"/>
    <mergeCell ref="C21:E21"/>
    <mergeCell ref="C14:E14"/>
    <mergeCell ref="C15:E15"/>
    <mergeCell ref="C16:E16"/>
    <mergeCell ref="C17:E17"/>
    <mergeCell ref="C18:E18"/>
    <mergeCell ref="C19:E19"/>
  </mergeCells>
  <pageMargins left="0.7" right="0.7" top="0.75" bottom="0.75" header="0.3" footer="0.3"/>
  <pageSetup orientation="portrait" r:id="rId1"/>
  <ignoredErrors>
    <ignoredError sqref="F23:G23 G28 G65 G52:G53 F54:F56 G47:G48 G42:G43 F44:F46 G32:G33 G37:G38 F34:F36 G57:G5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workbookViewId="0">
      <selection activeCell="H14" sqref="H14"/>
    </sheetView>
  </sheetViews>
  <sheetFormatPr defaultColWidth="9.140625" defaultRowHeight="12.75" x14ac:dyDescent="0.2"/>
  <cols>
    <col min="1" max="7" width="9.140625" style="175"/>
    <col min="8" max="8" width="20.7109375" style="175" customWidth="1"/>
    <col min="9" max="16384" width="9.140625" style="175"/>
  </cols>
  <sheetData>
    <row r="1" spans="1:9" ht="20.25" customHeight="1" thickTop="1" x14ac:dyDescent="0.25">
      <c r="A1" s="164"/>
      <c r="B1" s="165"/>
      <c r="C1" s="165"/>
      <c r="D1" s="170"/>
      <c r="E1" s="170" t="s">
        <v>97</v>
      </c>
      <c r="F1" s="170"/>
      <c r="G1" s="170"/>
      <c r="H1" s="165"/>
      <c r="I1" s="166"/>
    </row>
    <row r="2" spans="1:9" ht="15.75" x14ac:dyDescent="0.25">
      <c r="A2" s="167"/>
      <c r="B2" s="168"/>
      <c r="C2" s="168"/>
      <c r="D2" s="171"/>
      <c r="E2" s="171" t="s">
        <v>98</v>
      </c>
      <c r="F2" s="171"/>
      <c r="G2" s="171"/>
      <c r="H2" s="168"/>
      <c r="I2" s="169"/>
    </row>
    <row r="3" spans="1:9" ht="6.75" customHeight="1" x14ac:dyDescent="0.25">
      <c r="A3" s="172"/>
      <c r="B3" s="173"/>
      <c r="C3" s="173"/>
      <c r="D3" s="173"/>
      <c r="E3" s="173"/>
      <c r="F3" s="173"/>
      <c r="G3" s="173"/>
      <c r="H3" s="173"/>
      <c r="I3" s="174"/>
    </row>
    <row r="4" spans="1:9" ht="6.75" customHeight="1" x14ac:dyDescent="0.2">
      <c r="A4" s="176"/>
      <c r="B4" s="177"/>
      <c r="C4" s="177"/>
      <c r="D4" s="177"/>
      <c r="E4" s="177"/>
      <c r="F4" s="177"/>
      <c r="G4" s="177"/>
      <c r="H4" s="177"/>
      <c r="I4" s="178"/>
    </row>
    <row r="5" spans="1:9" x14ac:dyDescent="0.2">
      <c r="A5" s="181" t="s">
        <v>99</v>
      </c>
      <c r="B5" s="179"/>
      <c r="C5" s="179"/>
      <c r="D5" s="179"/>
      <c r="E5" s="179"/>
      <c r="F5" s="179"/>
      <c r="G5" s="179"/>
      <c r="H5" s="179"/>
      <c r="I5" s="180"/>
    </row>
    <row r="6" spans="1:9" x14ac:dyDescent="0.2">
      <c r="A6" s="181"/>
      <c r="B6" s="179"/>
      <c r="C6" s="179"/>
      <c r="D6" s="179"/>
      <c r="E6" s="179"/>
      <c r="F6" s="179"/>
      <c r="G6" s="179"/>
      <c r="H6" s="179"/>
      <c r="I6" s="180"/>
    </row>
    <row r="7" spans="1:9" x14ac:dyDescent="0.2">
      <c r="A7" s="181" t="s">
        <v>100</v>
      </c>
      <c r="B7" s="179"/>
      <c r="C7" s="179"/>
      <c r="D7" s="179"/>
      <c r="E7" s="179" t="s">
        <v>101</v>
      </c>
      <c r="F7" s="179"/>
      <c r="G7" s="179"/>
      <c r="H7" s="179"/>
      <c r="I7" s="180"/>
    </row>
    <row r="8" spans="1:9" ht="6" customHeight="1" x14ac:dyDescent="0.2">
      <c r="A8" s="182"/>
      <c r="B8" s="183"/>
      <c r="C8" s="183"/>
      <c r="D8" s="183"/>
      <c r="E8" s="183"/>
      <c r="F8" s="183"/>
      <c r="G8" s="183"/>
      <c r="H8" s="183"/>
      <c r="I8" s="184"/>
    </row>
    <row r="9" spans="1:9" ht="6" customHeight="1" x14ac:dyDescent="0.2">
      <c r="A9" s="176"/>
      <c r="B9" s="177"/>
      <c r="C9" s="177"/>
      <c r="D9" s="177"/>
      <c r="E9" s="177"/>
      <c r="F9" s="177"/>
      <c r="G9" s="177"/>
      <c r="H9" s="177"/>
      <c r="I9" s="178"/>
    </row>
    <row r="10" spans="1:9" x14ac:dyDescent="0.2">
      <c r="A10" s="181" t="s">
        <v>102</v>
      </c>
      <c r="B10" s="179"/>
      <c r="C10" s="179"/>
      <c r="D10" s="179"/>
      <c r="E10" s="179" t="s">
        <v>46</v>
      </c>
      <c r="F10" s="179"/>
      <c r="G10" s="196" t="s">
        <v>104</v>
      </c>
      <c r="H10" s="397">
        <f>'Majors TSB Blank'!E19+'Majors TSB Blank'!E21+'Majors TSB Blank'!E23+'Majors TSB Blank'!E25+'Majors TSB Blank'!E27+'Majors TSB Blank'!E29+'Majors TSB Blank'!E31</f>
        <v>0</v>
      </c>
      <c r="I10" s="180"/>
    </row>
    <row r="11" spans="1:9" x14ac:dyDescent="0.2">
      <c r="A11" s="181"/>
      <c r="B11" s="179"/>
      <c r="C11" s="179"/>
      <c r="D11" s="179"/>
      <c r="E11" s="179"/>
      <c r="F11" s="179"/>
      <c r="G11" s="196"/>
      <c r="H11" s="397"/>
      <c r="I11" s="180"/>
    </row>
    <row r="12" spans="1:9" x14ac:dyDescent="0.2">
      <c r="A12" s="181"/>
      <c r="B12" s="179"/>
      <c r="C12" s="179"/>
      <c r="D12" s="179"/>
      <c r="E12" s="179" t="s">
        <v>212</v>
      </c>
      <c r="F12" s="179"/>
      <c r="G12" s="196" t="s">
        <v>104</v>
      </c>
      <c r="H12" s="397">
        <f>'Majors TSB Blank'!C71-'Expert Judgement Record'!H10</f>
        <v>0</v>
      </c>
      <c r="I12" s="180"/>
    </row>
    <row r="13" spans="1:9" x14ac:dyDescent="0.2">
      <c r="A13" s="181"/>
      <c r="B13" s="179"/>
      <c r="C13" s="179"/>
      <c r="D13" s="179"/>
      <c r="E13" s="179"/>
      <c r="F13" s="179"/>
      <c r="G13" s="196"/>
      <c r="H13" s="397"/>
      <c r="I13" s="180"/>
    </row>
    <row r="14" spans="1:9" x14ac:dyDescent="0.2">
      <c r="A14" s="181"/>
      <c r="B14" s="179"/>
      <c r="C14" s="179"/>
      <c r="D14" s="179"/>
      <c r="E14" s="179" t="s">
        <v>103</v>
      </c>
      <c r="F14" s="179"/>
      <c r="G14" s="196" t="s">
        <v>104</v>
      </c>
      <c r="H14" s="397">
        <f>'Majors TSB Blank'!C72-'Expert Judgement Record'!H10</f>
        <v>0</v>
      </c>
      <c r="I14" s="180"/>
    </row>
    <row r="15" spans="1:9" ht="7.5" customHeight="1" x14ac:dyDescent="0.2">
      <c r="A15" s="182"/>
      <c r="B15" s="183"/>
      <c r="C15" s="183"/>
      <c r="D15" s="183"/>
      <c r="E15" s="183"/>
      <c r="F15" s="183"/>
      <c r="G15" s="183"/>
      <c r="H15" s="183"/>
      <c r="I15" s="184"/>
    </row>
    <row r="16" spans="1:9" ht="3.75" customHeight="1" x14ac:dyDescent="0.2">
      <c r="A16" s="181"/>
      <c r="B16" s="179"/>
      <c r="C16" s="179"/>
      <c r="D16" s="179"/>
      <c r="E16" s="179"/>
      <c r="F16" s="179"/>
      <c r="G16" s="179"/>
      <c r="H16" s="179"/>
      <c r="I16" s="180"/>
    </row>
    <row r="17" spans="1:9" x14ac:dyDescent="0.2">
      <c r="A17" s="181" t="s">
        <v>105</v>
      </c>
      <c r="B17" s="179"/>
      <c r="C17" s="179"/>
      <c r="D17" s="179"/>
      <c r="E17" s="179"/>
      <c r="F17" s="179"/>
      <c r="G17" s="179"/>
      <c r="H17" s="179"/>
      <c r="I17" s="180"/>
    </row>
    <row r="18" spans="1:9" ht="3.75" customHeight="1" x14ac:dyDescent="0.2">
      <c r="A18" s="181"/>
      <c r="B18" s="179"/>
      <c r="C18" s="179"/>
      <c r="D18" s="179"/>
      <c r="E18" s="179"/>
      <c r="F18" s="179"/>
      <c r="G18" s="179"/>
      <c r="H18" s="179"/>
      <c r="I18" s="180"/>
    </row>
    <row r="19" spans="1:9" x14ac:dyDescent="0.2">
      <c r="A19" s="617" t="s">
        <v>106</v>
      </c>
      <c r="B19" s="615"/>
      <c r="C19" s="615"/>
      <c r="D19" s="614" t="s">
        <v>107</v>
      </c>
      <c r="E19" s="615"/>
      <c r="F19" s="615"/>
      <c r="G19" s="615"/>
      <c r="H19" s="615"/>
      <c r="I19" s="616"/>
    </row>
    <row r="20" spans="1:9" x14ac:dyDescent="0.2">
      <c r="A20" s="625"/>
      <c r="B20" s="623"/>
      <c r="C20" s="626"/>
      <c r="D20" s="622"/>
      <c r="E20" s="623"/>
      <c r="F20" s="623"/>
      <c r="G20" s="623"/>
      <c r="H20" s="623"/>
      <c r="I20" s="624"/>
    </row>
    <row r="21" spans="1:9" x14ac:dyDescent="0.2">
      <c r="A21" s="625"/>
      <c r="B21" s="623"/>
      <c r="C21" s="626"/>
      <c r="D21" s="622"/>
      <c r="E21" s="623"/>
      <c r="F21" s="623"/>
      <c r="G21" s="623"/>
      <c r="H21" s="623"/>
      <c r="I21" s="624"/>
    </row>
    <row r="22" spans="1:9" x14ac:dyDescent="0.2">
      <c r="A22" s="625"/>
      <c r="B22" s="623"/>
      <c r="C22" s="626"/>
      <c r="D22" s="622"/>
      <c r="E22" s="623"/>
      <c r="F22" s="623"/>
      <c r="G22" s="623"/>
      <c r="H22" s="623"/>
      <c r="I22" s="624"/>
    </row>
    <row r="23" spans="1:9" x14ac:dyDescent="0.2">
      <c r="A23" s="625"/>
      <c r="B23" s="623"/>
      <c r="C23" s="626"/>
      <c r="D23" s="622"/>
      <c r="E23" s="623"/>
      <c r="F23" s="623"/>
      <c r="G23" s="623"/>
      <c r="H23" s="623"/>
      <c r="I23" s="624"/>
    </row>
    <row r="24" spans="1:9" x14ac:dyDescent="0.2">
      <c r="A24" s="625"/>
      <c r="B24" s="623"/>
      <c r="C24" s="626"/>
      <c r="D24" s="622"/>
      <c r="E24" s="623"/>
      <c r="F24" s="623"/>
      <c r="G24" s="623"/>
      <c r="H24" s="623"/>
      <c r="I24" s="624"/>
    </row>
    <row r="25" spans="1:9" x14ac:dyDescent="0.2">
      <c r="A25" s="625"/>
      <c r="B25" s="623"/>
      <c r="C25" s="626"/>
      <c r="D25" s="622"/>
      <c r="E25" s="623"/>
      <c r="F25" s="623"/>
      <c r="G25" s="623"/>
      <c r="H25" s="623"/>
      <c r="I25" s="624"/>
    </row>
    <row r="26" spans="1:9" x14ac:dyDescent="0.2">
      <c r="A26" s="185"/>
      <c r="I26" s="186"/>
    </row>
    <row r="27" spans="1:9" x14ac:dyDescent="0.2">
      <c r="A27" s="181" t="s">
        <v>108</v>
      </c>
      <c r="I27" s="186"/>
    </row>
    <row r="28" spans="1:9" ht="12.75" customHeight="1" x14ac:dyDescent="0.2">
      <c r="A28" s="618" t="s">
        <v>109</v>
      </c>
      <c r="B28" s="619"/>
      <c r="C28" s="619"/>
      <c r="D28" s="619"/>
      <c r="E28" s="619"/>
      <c r="F28" s="619"/>
      <c r="G28" s="619"/>
      <c r="H28" s="619"/>
      <c r="I28" s="620"/>
    </row>
    <row r="29" spans="1:9" x14ac:dyDescent="0.2">
      <c r="A29" s="621" t="s">
        <v>110</v>
      </c>
      <c r="B29" s="619"/>
      <c r="C29" s="619"/>
      <c r="D29" s="619"/>
      <c r="E29" s="619"/>
      <c r="F29" s="619"/>
      <c r="G29" s="619"/>
      <c r="H29" s="619"/>
      <c r="I29" s="620"/>
    </row>
    <row r="30" spans="1:9" ht="50.1" customHeight="1" x14ac:dyDescent="0.2">
      <c r="A30" s="611"/>
      <c r="B30" s="612"/>
      <c r="C30" s="612"/>
      <c r="D30" s="612"/>
      <c r="E30" s="612"/>
      <c r="F30" s="612"/>
      <c r="G30" s="612"/>
      <c r="H30" s="612"/>
      <c r="I30" s="613"/>
    </row>
    <row r="31" spans="1:9" x14ac:dyDescent="0.2">
      <c r="A31" s="190" t="s">
        <v>115</v>
      </c>
      <c r="I31" s="186"/>
    </row>
    <row r="32" spans="1:9" x14ac:dyDescent="0.2">
      <c r="A32" s="190" t="s">
        <v>120</v>
      </c>
      <c r="I32" s="186"/>
    </row>
    <row r="33" spans="1:9" x14ac:dyDescent="0.2">
      <c r="A33" s="189" t="s">
        <v>111</v>
      </c>
      <c r="I33" s="186"/>
    </row>
    <row r="34" spans="1:9" ht="50.1" customHeight="1" x14ac:dyDescent="0.2">
      <c r="A34" s="185"/>
      <c r="I34" s="186"/>
    </row>
    <row r="35" spans="1:9" x14ac:dyDescent="0.2">
      <c r="A35" s="190" t="s">
        <v>115</v>
      </c>
      <c r="I35" s="186"/>
    </row>
    <row r="36" spans="1:9" x14ac:dyDescent="0.2">
      <c r="A36" s="190" t="s">
        <v>121</v>
      </c>
      <c r="I36" s="186"/>
    </row>
    <row r="37" spans="1:9" x14ac:dyDescent="0.2">
      <c r="A37" s="189" t="s">
        <v>111</v>
      </c>
      <c r="I37" s="186"/>
    </row>
    <row r="38" spans="1:9" ht="50.1" customHeight="1" x14ac:dyDescent="0.2">
      <c r="A38" s="185"/>
      <c r="I38" s="186"/>
    </row>
    <row r="39" spans="1:9" x14ac:dyDescent="0.2">
      <c r="A39" s="190" t="s">
        <v>116</v>
      </c>
      <c r="I39" s="186"/>
    </row>
    <row r="40" spans="1:9" x14ac:dyDescent="0.2">
      <c r="A40" s="190" t="s">
        <v>117</v>
      </c>
      <c r="I40" s="186"/>
    </row>
    <row r="41" spans="1:9" x14ac:dyDescent="0.2">
      <c r="A41" s="189" t="s">
        <v>112</v>
      </c>
      <c r="I41" s="186"/>
    </row>
    <row r="42" spans="1:9" ht="50.1" customHeight="1" x14ac:dyDescent="0.2">
      <c r="A42" s="185"/>
      <c r="I42" s="186"/>
    </row>
    <row r="43" spans="1:9" x14ac:dyDescent="0.2">
      <c r="A43" s="193" t="s">
        <v>118</v>
      </c>
      <c r="B43" s="194"/>
      <c r="C43" s="194"/>
      <c r="D43" s="194"/>
      <c r="E43" s="194"/>
      <c r="F43" s="194"/>
      <c r="G43" s="194"/>
      <c r="H43" s="194"/>
      <c r="I43" s="195"/>
    </row>
    <row r="44" spans="1:9" x14ac:dyDescent="0.2">
      <c r="A44" s="190" t="s">
        <v>119</v>
      </c>
      <c r="I44" s="186"/>
    </row>
    <row r="45" spans="1:9" x14ac:dyDescent="0.2">
      <c r="A45" s="190"/>
      <c r="I45" s="186"/>
    </row>
    <row r="46" spans="1:9" x14ac:dyDescent="0.2">
      <c r="A46" s="190" t="s">
        <v>113</v>
      </c>
      <c r="I46" s="186"/>
    </row>
    <row r="47" spans="1:9" x14ac:dyDescent="0.2">
      <c r="A47" s="190"/>
      <c r="I47" s="186"/>
    </row>
    <row r="48" spans="1:9" x14ac:dyDescent="0.2">
      <c r="A48" s="191" t="s">
        <v>114</v>
      </c>
      <c r="I48" s="186"/>
    </row>
    <row r="49" spans="1:9" x14ac:dyDescent="0.2">
      <c r="A49" s="185"/>
      <c r="I49" s="186"/>
    </row>
    <row r="50" spans="1:9" ht="13.5" thickBot="1" x14ac:dyDescent="0.25">
      <c r="A50" s="192"/>
      <c r="B50" s="187"/>
      <c r="C50" s="187"/>
      <c r="D50" s="187"/>
      <c r="E50" s="187"/>
      <c r="F50" s="187"/>
      <c r="G50" s="187"/>
      <c r="H50" s="187"/>
      <c r="I50" s="188"/>
    </row>
    <row r="51" spans="1:9" ht="13.5" thickTop="1" x14ac:dyDescent="0.2"/>
  </sheetData>
  <mergeCells count="17">
    <mergeCell ref="A25:C25"/>
    <mergeCell ref="A30:I30"/>
    <mergeCell ref="D19:I19"/>
    <mergeCell ref="A19:C19"/>
    <mergeCell ref="A28:I28"/>
    <mergeCell ref="A29:I29"/>
    <mergeCell ref="D20:I20"/>
    <mergeCell ref="D21:I21"/>
    <mergeCell ref="D22:I22"/>
    <mergeCell ref="D23:I23"/>
    <mergeCell ref="D24:I24"/>
    <mergeCell ref="D25:I25"/>
    <mergeCell ref="A20:C20"/>
    <mergeCell ref="A21:C21"/>
    <mergeCell ref="A22:C22"/>
    <mergeCell ref="A23:C23"/>
    <mergeCell ref="A24:C2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2"/>
  <sheetViews>
    <sheetView workbookViewId="0">
      <selection activeCell="C9" sqref="C9"/>
    </sheetView>
  </sheetViews>
  <sheetFormatPr defaultRowHeight="12.75" x14ac:dyDescent="0.2"/>
  <cols>
    <col min="1" max="1" width="3.5703125" customWidth="1"/>
    <col min="2" max="2" width="33.7109375" style="155" customWidth="1"/>
    <col min="3" max="8" width="12.7109375" customWidth="1"/>
  </cols>
  <sheetData>
    <row r="3" spans="2:8" x14ac:dyDescent="0.2">
      <c r="C3" s="627" t="s">
        <v>87</v>
      </c>
      <c r="D3" s="627"/>
      <c r="E3" s="627"/>
      <c r="F3" s="627"/>
      <c r="G3" s="627"/>
      <c r="H3" s="627"/>
    </row>
    <row r="4" spans="2:8" s="157" customFormat="1" ht="38.25" x14ac:dyDescent="0.2">
      <c r="B4" s="158" t="s">
        <v>86</v>
      </c>
      <c r="C4" s="161" t="s">
        <v>79</v>
      </c>
      <c r="D4" s="161" t="s">
        <v>80</v>
      </c>
      <c r="E4" s="161" t="s">
        <v>81</v>
      </c>
      <c r="F4" s="161" t="s">
        <v>82</v>
      </c>
      <c r="G4" s="161" t="s">
        <v>83</v>
      </c>
      <c r="H4" s="161" t="s">
        <v>84</v>
      </c>
    </row>
    <row r="5" spans="2:8" ht="25.5" x14ac:dyDescent="0.2">
      <c r="B5" s="156" t="s">
        <v>88</v>
      </c>
      <c r="C5" s="159" t="s">
        <v>85</v>
      </c>
      <c r="D5" s="159" t="s">
        <v>85</v>
      </c>
      <c r="E5" s="159" t="s">
        <v>85</v>
      </c>
      <c r="F5" s="159" t="s">
        <v>85</v>
      </c>
      <c r="G5" s="160"/>
      <c r="H5" s="160"/>
    </row>
    <row r="6" spans="2:8" ht="25.5" x14ac:dyDescent="0.2">
      <c r="B6" s="156" t="s">
        <v>89</v>
      </c>
      <c r="C6" s="159" t="s">
        <v>85</v>
      </c>
      <c r="D6" s="159" t="s">
        <v>85</v>
      </c>
      <c r="E6" s="159" t="s">
        <v>85</v>
      </c>
      <c r="F6" s="159" t="s">
        <v>85</v>
      </c>
      <c r="G6" s="159" t="s">
        <v>85</v>
      </c>
      <c r="H6" s="159" t="s">
        <v>85</v>
      </c>
    </row>
    <row r="7" spans="2:8" ht="25.5" x14ac:dyDescent="0.2">
      <c r="B7" s="156" t="s">
        <v>90</v>
      </c>
      <c r="C7" s="159" t="s">
        <v>85</v>
      </c>
      <c r="D7" s="159" t="s">
        <v>85</v>
      </c>
      <c r="E7" s="159" t="s">
        <v>85</v>
      </c>
      <c r="F7" s="159" t="s">
        <v>85</v>
      </c>
      <c r="G7" s="160"/>
      <c r="H7" s="160"/>
    </row>
    <row r="8" spans="2:8" ht="25.5" x14ac:dyDescent="0.2">
      <c r="B8" s="156" t="s">
        <v>91</v>
      </c>
      <c r="C8" s="159" t="s">
        <v>85</v>
      </c>
      <c r="D8" s="159" t="s">
        <v>85</v>
      </c>
      <c r="E8" s="159" t="s">
        <v>85</v>
      </c>
      <c r="F8" s="159" t="s">
        <v>85</v>
      </c>
      <c r="G8" s="159" t="s">
        <v>85</v>
      </c>
      <c r="H8" s="160"/>
    </row>
    <row r="9" spans="2:8" ht="25.5" x14ac:dyDescent="0.2">
      <c r="B9" s="156" t="s">
        <v>92</v>
      </c>
      <c r="C9" s="159" t="s">
        <v>85</v>
      </c>
      <c r="D9" s="159" t="s">
        <v>85</v>
      </c>
      <c r="E9" s="159" t="s">
        <v>85</v>
      </c>
      <c r="F9" s="159" t="s">
        <v>85</v>
      </c>
      <c r="G9" s="160"/>
      <c r="H9" s="160"/>
    </row>
    <row r="10" spans="2:8" ht="25.5" x14ac:dyDescent="0.2">
      <c r="B10" s="156" t="s">
        <v>93</v>
      </c>
      <c r="C10" s="159" t="s">
        <v>85</v>
      </c>
      <c r="D10" s="159" t="s">
        <v>85</v>
      </c>
      <c r="E10" s="159" t="s">
        <v>85</v>
      </c>
      <c r="F10" s="159" t="s">
        <v>85</v>
      </c>
      <c r="G10" s="159" t="s">
        <v>85</v>
      </c>
      <c r="H10" s="160"/>
    </row>
    <row r="11" spans="2:8" ht="25.5" x14ac:dyDescent="0.2">
      <c r="B11" s="156" t="s">
        <v>94</v>
      </c>
      <c r="C11" s="159" t="s">
        <v>85</v>
      </c>
      <c r="D11" s="159" t="s">
        <v>85</v>
      </c>
      <c r="E11" s="159" t="s">
        <v>85</v>
      </c>
      <c r="F11" s="159" t="s">
        <v>85</v>
      </c>
      <c r="G11" s="160"/>
      <c r="H11" s="160"/>
    </row>
    <row r="12" spans="2:8" ht="25.5" x14ac:dyDescent="0.2">
      <c r="B12" s="156" t="s">
        <v>95</v>
      </c>
      <c r="C12" s="159" t="s">
        <v>85</v>
      </c>
      <c r="D12" s="159" t="s">
        <v>85</v>
      </c>
      <c r="E12" s="159" t="s">
        <v>85</v>
      </c>
      <c r="F12" s="159" t="s">
        <v>85</v>
      </c>
      <c r="G12" s="159" t="s">
        <v>85</v>
      </c>
      <c r="H12" s="159" t="s">
        <v>85</v>
      </c>
    </row>
  </sheetData>
  <mergeCells count="1">
    <mergeCell ref="C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7284EB5F3084A97FDC796938844C5" ma:contentTypeVersion="4" ma:contentTypeDescription="Create a new document." ma:contentTypeScope="" ma:versionID="50aa518bdda4e0b8b006046a528dbb50">
  <xsd:schema xmlns:xsd="http://www.w3.org/2001/XMLSchema" xmlns:xs="http://www.w3.org/2001/XMLSchema" xmlns:p="http://schemas.microsoft.com/office/2006/metadata/properties" xmlns:ns3="a5b0fae7-7437-4671-ad11-2d44188d34f1" targetNamespace="http://schemas.microsoft.com/office/2006/metadata/properties" ma:root="true" ma:fieldsID="d41134d29625f1511902c663b0190037" ns3:_="">
    <xsd:import namespace="a5b0fae7-7437-4671-ad11-2d44188d3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0fae7-7437-4671-ad11-2d44188d3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6AB5DE-41EE-4A2C-A374-A83EBC1CD6E1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84F220B-7130-4580-B298-CBBCDA347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650DD2-8607-4C24-B769-200F0A9FDB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Majors TSB Blank</vt:lpstr>
      <vt:lpstr>Active Travel Cost Breakdown</vt:lpstr>
      <vt:lpstr>Expert Judgement Record</vt:lpstr>
      <vt:lpstr>Signoff Matrix</vt:lpstr>
      <vt:lpstr>'Majors TSB Blank'!Print_Area</vt:lpstr>
    </vt:vector>
  </TitlesOfParts>
  <Company>Bruce Shaw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Majors TSB Template 2018</dc:title>
  <dc:creator>Adrian Hand</dc:creator>
  <cp:lastModifiedBy>Stephen Wheatcroft</cp:lastModifiedBy>
  <cp:lastPrinted>2020-04-29T09:25:14Z</cp:lastPrinted>
  <dcterms:created xsi:type="dcterms:W3CDTF">2007-03-06T14:32:47Z</dcterms:created>
  <dcterms:modified xsi:type="dcterms:W3CDTF">2026-01-23T14:41:45Z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0x010100AD47284EB5F3084A97FDC796938844C5</vt:lpwstr>
  </property>
  <property fmtid="{D5CDD505-2E9C-101B-9397-08002B2CF9AE}" pid="3" name="Order">
    <vt:r8>5000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